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simulatore" sheetId="1" r:id="rId4"/>
  </sheets>
</workbook>
</file>

<file path=xl/sharedStrings.xml><?xml version="1.0" encoding="utf-8"?>
<sst xmlns="http://schemas.openxmlformats.org/spreadsheetml/2006/main" uniqueCount="53">
  <si>
    <t>Table S15.1a. Basic similation for a European wealth tax (example a)</t>
  </si>
  <si>
    <t xml:space="preserve">Choice of the tax rate schedule                                                                                  </t>
  </si>
  <si>
    <t>Proposta di legge</t>
  </si>
  <si>
    <t>Wealth brackets</t>
  </si>
  <si>
    <t>Marginal tax rate</t>
  </si>
  <si>
    <t>Between…</t>
  </si>
  <si>
    <t>And…</t>
  </si>
  <si>
    <t>Tax bracket 1</t>
  </si>
  <si>
    <t>Tax bracket 2</t>
  </si>
  <si>
    <t>Tax bracket 3</t>
  </si>
  <si>
    <t>Tax bracket 4</t>
  </si>
  <si>
    <t>Tax bracket 5</t>
  </si>
  <si>
    <t>Tax bracket 6</t>
  </si>
  <si>
    <t>and more…</t>
  </si>
  <si>
    <t>Simulation results</t>
  </si>
  <si>
    <t>Intermediary results</t>
  </si>
  <si>
    <t xml:space="preserve">% population affected by this tax bracket </t>
  </si>
  <si>
    <t xml:space="preserve">% tax base affected by this tax bracket </t>
  </si>
  <si>
    <t>Tax revenues due to this tax bracket</t>
  </si>
  <si>
    <t>% population above the lower threshold of the bracket</t>
  </si>
  <si>
    <t>% total private wealth</t>
  </si>
  <si>
    <t>Number of people affected by this tax bracket (thousands)</t>
  </si>
  <si>
    <t>Total</t>
  </si>
  <si>
    <t>Simulation parameters</t>
  </si>
  <si>
    <t>Italy GDP (billions €)</t>
  </si>
  <si>
    <t>Top 10% wealth share</t>
  </si>
  <si>
    <t>P90 threshold</t>
  </si>
  <si>
    <t>Italy total population (millions, 2020)</t>
  </si>
  <si>
    <t>Top 5% wealth share</t>
  </si>
  <si>
    <t>P95 threshold</t>
  </si>
  <si>
    <t>Ratio adult/total population</t>
  </si>
  <si>
    <t>Top 1% wealth share</t>
  </si>
  <si>
    <t>P99 threshold</t>
  </si>
  <si>
    <t>Adult population</t>
  </si>
  <si>
    <t>Top 0,1% wealth share</t>
  </si>
  <si>
    <t>P99,9 threshold</t>
  </si>
  <si>
    <t>Per adult GDP</t>
  </si>
  <si>
    <t>Top 0,01% wealth share</t>
  </si>
  <si>
    <t>P99,99 threshold</t>
  </si>
  <si>
    <t>Per adult private wealth</t>
  </si>
  <si>
    <t>Top 0,00002% wealth share</t>
  </si>
  <si>
    <t>P99,999 threshold</t>
  </si>
  <si>
    <t>Private wealth-GDP ratio</t>
  </si>
  <si>
    <t>Pareto coeff a</t>
  </si>
  <si>
    <t>Total wealth</t>
  </si>
  <si>
    <t>Inverted Pareto coeff b</t>
  </si>
  <si>
    <t>EU GDP and population: 15 000 billions € and 540 millions (see Table 1.1, 14 700 billions € for enlarged EU GDP in 2012 and 540 millions for population)</t>
  </si>
  <si>
    <t>Ratio adult/total population: 80% (see Piketty-Zucman 2013 country tables: 82% in Germany, 78% in France, etc.)</t>
  </si>
  <si>
    <t>Private wealth-GDP ratio: 510% (see graph 5.1: average ratio private wealth/national income = about 550-560% in Europe) (somewhat higher with tax havens)</t>
  </si>
  <si>
    <t>Top wealth shares: 65% for top 10%, 28% for top 1% (see Table S10.1: slighltly above European averages in order to take into account downward biases in national estimates; according to Roine-Waldenstrom, corrected top 1% share could be even higher)</t>
  </si>
  <si>
    <t>Pareto coeff: average estimate; the true inverted Pareto coeff varies with threshold and is closer to 3 at the very top (see Forbes ranking), which would increase tax revenues</t>
  </si>
  <si>
    <t>alpha = 1 / [1- log(S1%/S0.1%)/log(10)]</t>
  </si>
  <si>
    <t>beta = 1 / [log(S1%/S0.1%)/log(10)]</t>
  </si>
</sst>
</file>

<file path=xl/styles.xml><?xml version="1.0" encoding="utf-8"?>
<styleSheet xmlns="http://schemas.openxmlformats.org/spreadsheetml/2006/main">
  <numFmts count="6">
    <numFmt numFmtId="0" formatCode="General"/>
    <numFmt numFmtId="59" formatCode="#,##0&quot; €&quot;"/>
    <numFmt numFmtId="60" formatCode="0.0%"/>
    <numFmt numFmtId="61" formatCode="&quot; &quot;* #,##0&quot; &quot;;&quot;-&quot;* #,##0&quot; &quot;;&quot; &quot;* &quot;-&quot;??&quot; &quot;"/>
    <numFmt numFmtId="62" formatCode="0.000%"/>
    <numFmt numFmtId="63" formatCode="&quot; &quot;* #,##0.00&quot; &quot;;&quot;-&quot;* #,##0.00&quot; &quot;;&quot; &quot;* &quot;-&quot;??&quot; &quot;"/>
  </numFmts>
  <fonts count="7">
    <font>
      <sz val="11"/>
      <color indexed="8"/>
      <name val="Calibri"/>
    </font>
    <font>
      <sz val="12"/>
      <color indexed="8"/>
      <name val="Helvetica Neue"/>
    </font>
    <font>
      <sz val="14"/>
      <color indexed="8"/>
      <name val="Calibri"/>
    </font>
    <font>
      <b val="1"/>
      <sz val="12"/>
      <color indexed="8"/>
      <name val="Arial"/>
    </font>
    <font>
      <sz val="12"/>
      <color indexed="8"/>
      <name val="Arial"/>
    </font>
    <font>
      <sz val="12"/>
      <color indexed="11"/>
      <name val="Arial"/>
    </font>
    <font>
      <sz val="12"/>
      <color indexed="14"/>
      <name val="Arial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</fills>
  <borders count="51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ck">
        <color indexed="8"/>
      </bottom>
      <diagonal/>
    </border>
    <border>
      <left style="thick">
        <color indexed="8"/>
      </left>
      <right style="thin">
        <color indexed="10"/>
      </right>
      <top style="thick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ck">
        <color indexed="8"/>
      </top>
      <bottom style="thin">
        <color indexed="10"/>
      </bottom>
      <diagonal/>
    </border>
    <border>
      <left style="thin">
        <color indexed="10"/>
      </left>
      <right style="thick">
        <color indexed="8"/>
      </right>
      <top style="thick">
        <color indexed="8"/>
      </top>
      <bottom style="thin">
        <color indexed="10"/>
      </bottom>
      <diagonal/>
    </border>
    <border>
      <left style="thick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ck">
        <color indexed="8"/>
      </right>
      <top style="thin">
        <color indexed="10"/>
      </top>
      <bottom style="thin">
        <color indexed="10"/>
      </bottom>
      <diagonal/>
    </border>
    <border>
      <left style="thick">
        <color indexed="8"/>
      </left>
      <right style="thin">
        <color indexed="10"/>
      </right>
      <top style="thin">
        <color indexed="10"/>
      </top>
      <bottom style="thick">
        <color indexed="8"/>
      </bottom>
      <diagonal/>
    </border>
    <border>
      <left style="thin">
        <color indexed="10"/>
      </left>
      <right style="thick">
        <color indexed="8"/>
      </right>
      <top style="thin">
        <color indexed="10"/>
      </top>
      <bottom style="thick">
        <color indexed="8"/>
      </bottom>
      <diagonal/>
    </border>
    <border>
      <left style="thin">
        <color indexed="10"/>
      </left>
      <right style="thin">
        <color indexed="10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10"/>
      </right>
      <top style="thick">
        <color indexed="8"/>
      </top>
      <bottom/>
      <diagonal/>
    </border>
    <border>
      <left style="thin">
        <color indexed="10"/>
      </left>
      <right style="thin">
        <color indexed="10"/>
      </right>
      <top style="thick">
        <color indexed="8"/>
      </top>
      <bottom/>
      <diagonal/>
    </border>
    <border>
      <left style="thin">
        <color indexed="10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n">
        <color indexed="10"/>
      </right>
      <top style="thick">
        <color indexed="8"/>
      </top>
      <bottom style="thick">
        <color indexed="8"/>
      </bottom>
      <diagonal/>
    </border>
    <border>
      <left style="thin">
        <color indexed="10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n">
        <color indexed="10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10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indexed="8"/>
      </right>
      <top style="thin">
        <color indexed="10"/>
      </top>
      <bottom style="thin">
        <color indexed="10"/>
      </bottom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n">
        <color indexed="10"/>
      </left>
      <right style="thin">
        <color indexed="10"/>
      </right>
      <top style="thick">
        <color indexed="8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 style="thin">
        <color indexed="10"/>
      </right>
      <top style="medium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medium">
        <color indexed="8"/>
      </top>
      <bottom style="thin">
        <color indexed="10"/>
      </bottom>
      <diagonal/>
    </border>
    <border>
      <left style="medium">
        <color indexed="8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 style="thin">
        <color indexed="10"/>
      </right>
      <top style="thin">
        <color indexed="10"/>
      </top>
      <bottom style="thick">
        <color indexed="8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ck">
        <color indexed="8"/>
      </bottom>
      <diagonal/>
    </border>
    <border>
      <left style="medium">
        <color indexed="8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medium">
        <color indexed="8"/>
      </bottom>
      <diagonal/>
    </border>
    <border>
      <left style="medium">
        <color indexed="8"/>
      </left>
      <right style="thick">
        <color indexed="8"/>
      </right>
      <top style="thick">
        <color indexed="8"/>
      </top>
      <bottom style="thin">
        <color indexed="10"/>
      </bottom>
      <diagonal/>
    </border>
    <border>
      <left style="thick">
        <color indexed="8"/>
      </left>
      <right style="medium">
        <color indexed="8"/>
      </right>
      <top style="thick">
        <color indexed="8"/>
      </top>
      <bottom style="thin">
        <color indexed="10"/>
      </bottom>
      <diagonal/>
    </border>
    <border>
      <left style="medium">
        <color indexed="8"/>
      </left>
      <right style="thick">
        <color indexed="8"/>
      </right>
      <top style="thin">
        <color indexed="10"/>
      </top>
      <bottom style="thin">
        <color indexed="10"/>
      </bottom>
      <diagonal/>
    </border>
    <border>
      <left style="thick">
        <color indexed="8"/>
      </left>
      <right style="thick">
        <color indexed="8"/>
      </right>
      <top style="medium">
        <color indexed="8"/>
      </top>
      <bottom style="thin">
        <color indexed="10"/>
      </bottom>
      <diagonal/>
    </border>
    <border>
      <left style="thick">
        <color indexed="8"/>
      </left>
      <right style="medium">
        <color indexed="8"/>
      </right>
      <top style="medium">
        <color indexed="8"/>
      </top>
      <bottom style="thin">
        <color indexed="10"/>
      </bottom>
      <diagonal/>
    </border>
    <border>
      <left style="thick">
        <color indexed="8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 style="thick">
        <color indexed="8"/>
      </right>
      <top style="thin">
        <color indexed="10"/>
      </top>
      <bottom style="thick">
        <color indexed="8"/>
      </bottom>
      <diagonal/>
    </border>
    <border>
      <left style="thick">
        <color indexed="8"/>
      </left>
      <right style="medium">
        <color indexed="8"/>
      </right>
      <top style="thin">
        <color indexed="10"/>
      </top>
      <bottom style="thick">
        <color indexed="8"/>
      </bottom>
      <diagonal/>
    </border>
    <border>
      <left style="thick">
        <color indexed="8"/>
      </left>
      <right style="medium">
        <color indexed="8"/>
      </right>
      <top style="thick">
        <color indexed="8"/>
      </top>
      <bottom/>
      <diagonal/>
    </border>
    <border>
      <left style="thick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indexed="8"/>
      </right>
      <top style="thin">
        <color indexed="10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10"/>
      </top>
      <bottom style="medium">
        <color indexed="8"/>
      </bottom>
      <diagonal/>
    </border>
    <border>
      <left style="thick">
        <color indexed="8"/>
      </left>
      <right style="medium">
        <color indexed="8"/>
      </right>
      <top/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medium">
        <color indexed="8"/>
      </top>
      <bottom style="thick">
        <color indexed="8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129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fillId="2" borderId="1" applyNumberFormat="0" applyFont="1" applyFill="1" applyBorder="1" applyAlignment="1" applyProtection="0">
      <alignment vertical="bottom"/>
    </xf>
    <xf numFmtId="0" fontId="0" fillId="2" borderId="2" applyNumberFormat="0" applyFont="1" applyFill="1" applyBorder="1" applyAlignment="1" applyProtection="0">
      <alignment vertical="bottom"/>
    </xf>
    <xf numFmtId="49" fontId="3" fillId="2" borderId="3" applyNumberFormat="1" applyFont="1" applyFill="1" applyBorder="1" applyAlignment="1" applyProtection="0">
      <alignment horizontal="center" vertical="center" wrapText="1"/>
    </xf>
    <xf numFmtId="0" fontId="3" fillId="2" borderId="4" applyNumberFormat="0" applyFont="1" applyFill="1" applyBorder="1" applyAlignment="1" applyProtection="0">
      <alignment horizontal="center" vertical="center" wrapText="1"/>
    </xf>
    <xf numFmtId="0" fontId="3" fillId="2" borderId="5" applyNumberFormat="0" applyFont="1" applyFill="1" applyBorder="1" applyAlignment="1" applyProtection="0">
      <alignment horizontal="center" vertical="center" wrapText="1"/>
    </xf>
    <xf numFmtId="0" fontId="0" fillId="2" borderId="6" applyNumberFormat="0" applyFont="1" applyFill="1" applyBorder="1" applyAlignment="1" applyProtection="0">
      <alignment vertical="bottom"/>
    </xf>
    <xf numFmtId="0" fontId="3" fillId="2" borderId="6" applyNumberFormat="0" applyFont="1" applyFill="1" applyBorder="1" applyAlignment="1" applyProtection="0">
      <alignment horizontal="center" vertical="center" wrapText="1"/>
    </xf>
    <xf numFmtId="0" fontId="3" fillId="2" borderId="1" applyNumberFormat="0" applyFont="1" applyFill="1" applyBorder="1" applyAlignment="1" applyProtection="0">
      <alignment horizontal="center" vertical="center" wrapText="1"/>
    </xf>
    <xf numFmtId="0" fontId="3" fillId="2" borderId="7" applyNumberFormat="0" applyFont="1" applyFill="1" applyBorder="1" applyAlignment="1" applyProtection="0">
      <alignment horizontal="center" vertical="center" wrapText="1"/>
    </xf>
    <xf numFmtId="0" fontId="3" fillId="2" borderId="8" applyNumberFormat="0" applyFont="1" applyFill="1" applyBorder="1" applyAlignment="1" applyProtection="0">
      <alignment horizontal="center" vertical="center" wrapText="1"/>
    </xf>
    <xf numFmtId="0" fontId="3" fillId="2" borderId="2" applyNumberFormat="0" applyFont="1" applyFill="1" applyBorder="1" applyAlignment="1" applyProtection="0">
      <alignment horizontal="center" vertical="center" wrapText="1"/>
    </xf>
    <xf numFmtId="0" fontId="3" fillId="2" borderId="9" applyNumberFormat="0" applyFont="1" applyFill="1" applyBorder="1" applyAlignment="1" applyProtection="0">
      <alignment horizontal="center" vertical="center" wrapText="1"/>
    </xf>
    <xf numFmtId="0" fontId="4" fillId="2" borderId="4" applyNumberFormat="0" applyFont="1" applyFill="1" applyBorder="1" applyAlignment="1" applyProtection="0">
      <alignment vertical="bottom"/>
    </xf>
    <xf numFmtId="0" fontId="4" fillId="2" borderId="10" applyNumberFormat="0" applyFont="1" applyFill="1" applyBorder="1" applyAlignment="1" applyProtection="0">
      <alignment vertical="bottom"/>
    </xf>
    <xf numFmtId="0" fontId="0" fillId="2" borderId="4" applyNumberFormat="0" applyFont="1" applyFill="1" applyBorder="1" applyAlignment="1" applyProtection="0">
      <alignment vertical="bottom"/>
    </xf>
    <xf numFmtId="0" fontId="0" fillId="2" borderId="7" applyNumberFormat="0" applyFont="1" applyFill="1" applyBorder="1" applyAlignment="1" applyProtection="0">
      <alignment vertical="bottom"/>
    </xf>
    <xf numFmtId="49" fontId="3" fillId="2" borderId="11" applyNumberFormat="1" applyFont="1" applyFill="1" applyBorder="1" applyAlignment="1" applyProtection="0">
      <alignment horizontal="center" vertical="center" wrapText="1"/>
    </xf>
    <xf numFmtId="0" fontId="3" fillId="2" borderId="12" applyNumberFormat="0" applyFont="1" applyFill="1" applyBorder="1" applyAlignment="1" applyProtection="0">
      <alignment horizontal="center" vertical="center" wrapText="1"/>
    </xf>
    <xf numFmtId="0" fontId="3" fillId="2" borderId="13" applyNumberFormat="0" applyFont="1" applyFill="1" applyBorder="1" applyAlignment="1" applyProtection="0">
      <alignment horizontal="center" vertical="center" wrapText="1"/>
    </xf>
    <xf numFmtId="0" fontId="4" fillId="2" borderId="7" applyNumberFormat="0" applyFont="1" applyFill="1" applyBorder="1" applyAlignment="1" applyProtection="0">
      <alignment vertical="center" wrapText="1"/>
    </xf>
    <xf numFmtId="49" fontId="5" fillId="3" borderId="14" applyNumberFormat="1" applyFont="1" applyFill="1" applyBorder="1" applyAlignment="1" applyProtection="0">
      <alignment horizontal="center" vertical="center" wrapText="1"/>
    </xf>
    <xf numFmtId="0" fontId="5" fillId="3" borderId="15" applyNumberFormat="0" applyFont="1" applyFill="1" applyBorder="1" applyAlignment="1" applyProtection="0">
      <alignment horizontal="center" vertical="center" wrapText="1"/>
    </xf>
    <xf numFmtId="0" fontId="5" fillId="3" borderId="16" applyNumberFormat="0" applyFont="1" applyFill="1" applyBorder="1" applyAlignment="1" applyProtection="0">
      <alignment horizontal="center" vertical="center" wrapText="1"/>
    </xf>
    <xf numFmtId="0" fontId="4" fillId="2" borderId="7" applyNumberFormat="0" applyFont="1" applyFill="1" applyBorder="1" applyAlignment="1" applyProtection="0">
      <alignment vertical="bottom"/>
    </xf>
    <xf numFmtId="49" fontId="4" fillId="2" borderId="17" applyNumberFormat="1" applyFont="1" applyFill="1" applyBorder="1" applyAlignment="1" applyProtection="0">
      <alignment horizontal="center" vertical="center" wrapText="1"/>
    </xf>
    <xf numFmtId="0" fontId="4" fillId="2" borderId="18" applyNumberFormat="0" applyFont="1" applyFill="1" applyBorder="1" applyAlignment="1" applyProtection="0">
      <alignment horizontal="center" vertical="center" wrapText="1"/>
    </xf>
    <xf numFmtId="49" fontId="4" fillId="2" borderId="19" applyNumberFormat="1" applyFont="1" applyFill="1" applyBorder="1" applyAlignment="1" applyProtection="0">
      <alignment horizontal="center" vertical="center" wrapText="1"/>
    </xf>
    <xf numFmtId="0" fontId="4" fillId="2" borderId="9" applyNumberFormat="0" applyFont="1" applyFill="1" applyBorder="1" applyAlignment="1" applyProtection="0">
      <alignment vertical="bottom"/>
    </xf>
    <xf numFmtId="49" fontId="4" fillId="2" borderId="20" applyNumberFormat="1" applyFont="1" applyFill="1" applyBorder="1" applyAlignment="1" applyProtection="0">
      <alignment horizontal="center" vertical="center" wrapText="1"/>
    </xf>
    <xf numFmtId="0" fontId="4" fillId="2" borderId="21" applyNumberFormat="0" applyFont="1" applyFill="1" applyBorder="1" applyAlignment="1" applyProtection="0">
      <alignment horizontal="center" vertical="center" wrapText="1"/>
    </xf>
    <xf numFmtId="49" fontId="4" fillId="2" borderId="19" applyNumberFormat="1" applyFont="1" applyFill="1" applyBorder="1" applyAlignment="1" applyProtection="0">
      <alignment horizontal="center" vertical="center"/>
    </xf>
    <xf numFmtId="59" fontId="5" fillId="3" borderId="22" applyNumberFormat="1" applyFont="1" applyFill="1" applyBorder="1" applyAlignment="1" applyProtection="0">
      <alignment horizontal="center" vertical="center"/>
    </xf>
    <xf numFmtId="59" fontId="4" fillId="2" borderId="19" applyNumberFormat="1" applyFont="1" applyFill="1" applyBorder="1" applyAlignment="1" applyProtection="0">
      <alignment horizontal="center" vertical="center"/>
    </xf>
    <xf numFmtId="60" fontId="5" fillId="3" borderId="22" applyNumberFormat="1" applyFont="1" applyFill="1" applyBorder="1" applyAlignment="1" applyProtection="0">
      <alignment horizontal="center" vertical="center"/>
    </xf>
    <xf numFmtId="49" fontId="4" fillId="2" borderId="23" applyNumberFormat="1" applyFont="1" applyFill="1" applyBorder="1" applyAlignment="1" applyProtection="0">
      <alignment horizontal="center" vertical="center"/>
    </xf>
    <xf numFmtId="59" fontId="5" fillId="3" borderId="24" applyNumberFormat="1" applyFont="1" applyFill="1" applyBorder="1" applyAlignment="1" applyProtection="0">
      <alignment horizontal="center" vertical="center"/>
    </xf>
    <xf numFmtId="59" fontId="4" fillId="2" borderId="23" applyNumberFormat="1" applyFont="1" applyFill="1" applyBorder="1" applyAlignment="1" applyProtection="0">
      <alignment horizontal="center" vertical="center"/>
    </xf>
    <xf numFmtId="60" fontId="5" fillId="3" borderId="24" applyNumberFormat="1" applyFont="1" applyFill="1" applyBorder="1" applyAlignment="1" applyProtection="0">
      <alignment horizontal="center" vertical="center"/>
    </xf>
    <xf numFmtId="49" fontId="4" fillId="2" borderId="21" applyNumberFormat="1" applyFont="1" applyFill="1" applyBorder="1" applyAlignment="1" applyProtection="0">
      <alignment horizontal="center" vertical="center"/>
    </xf>
    <xf numFmtId="59" fontId="5" fillId="3" borderId="25" applyNumberFormat="1" applyFont="1" applyFill="1" applyBorder="1" applyAlignment="1" applyProtection="0">
      <alignment horizontal="center" vertical="center"/>
    </xf>
    <xf numFmtId="60" fontId="5" fillId="3" borderId="25" applyNumberFormat="1" applyFont="1" applyFill="1" applyBorder="1" applyAlignment="1" applyProtection="0">
      <alignment horizontal="center" vertical="center"/>
    </xf>
    <xf numFmtId="0" fontId="4" fillId="2" borderId="4" applyNumberFormat="0" applyFont="1" applyFill="1" applyBorder="1" applyAlignment="1" applyProtection="0">
      <alignment horizontal="center" vertical="center"/>
    </xf>
    <xf numFmtId="0" fontId="4" fillId="2" borderId="26" applyNumberFormat="0" applyFont="1" applyFill="1" applyBorder="1" applyAlignment="1" applyProtection="0">
      <alignment horizontal="center" vertical="center"/>
    </xf>
    <xf numFmtId="0" fontId="0" fillId="2" borderId="27" applyNumberFormat="0" applyFont="1" applyFill="1" applyBorder="1" applyAlignment="1" applyProtection="0">
      <alignment vertical="bottom"/>
    </xf>
    <xf numFmtId="0" fontId="4" fillId="2" borderId="27" applyNumberFormat="0" applyFont="1" applyFill="1" applyBorder="1" applyAlignment="1" applyProtection="0">
      <alignment horizontal="center" vertical="center"/>
    </xf>
    <xf numFmtId="0" fontId="0" fillId="2" borderId="28" applyNumberFormat="0" applyFont="1" applyFill="1" applyBorder="1" applyAlignment="1" applyProtection="0">
      <alignment vertical="bottom"/>
    </xf>
    <xf numFmtId="49" fontId="3" fillId="2" borderId="29" applyNumberFormat="1" applyFont="1" applyFill="1" applyBorder="1" applyAlignment="1" applyProtection="0">
      <alignment horizontal="center" vertical="center" wrapText="1"/>
    </xf>
    <xf numFmtId="0" fontId="3" fillId="2" borderId="30" applyNumberFormat="0" applyFont="1" applyFill="1" applyBorder="1" applyAlignment="1" applyProtection="0">
      <alignment horizontal="center" vertical="center" wrapText="1"/>
    </xf>
    <xf numFmtId="0" fontId="3" fillId="2" borderId="31" applyNumberFormat="0" applyFont="1" applyFill="1" applyBorder="1" applyAlignment="1" applyProtection="0">
      <alignment horizontal="center" vertical="center" wrapText="1"/>
    </xf>
    <xf numFmtId="0" fontId="0" fillId="2" borderId="32" applyNumberFormat="0" applyFont="1" applyFill="1" applyBorder="1" applyAlignment="1" applyProtection="0">
      <alignment vertical="bottom"/>
    </xf>
    <xf numFmtId="0" fontId="4" fillId="2" borderId="28" applyNumberFormat="0" applyFont="1" applyFill="1" applyBorder="1" applyAlignment="1" applyProtection="0">
      <alignment vertical="center" wrapText="1"/>
    </xf>
    <xf numFmtId="0" fontId="3" fillId="2" borderId="33" applyNumberFormat="0" applyFont="1" applyFill="1" applyBorder="1" applyAlignment="1" applyProtection="0">
      <alignment horizontal="center" vertical="center" wrapText="1"/>
    </xf>
    <xf numFmtId="0" fontId="3" fillId="2" borderId="34" applyNumberFormat="0" applyFont="1" applyFill="1" applyBorder="1" applyAlignment="1" applyProtection="0">
      <alignment horizontal="center" vertical="center" wrapText="1"/>
    </xf>
    <xf numFmtId="0" fontId="3" fillId="2" borderId="35" applyNumberFormat="0" applyFont="1" applyFill="1" applyBorder="1" applyAlignment="1" applyProtection="0">
      <alignment horizontal="center" vertical="center" wrapText="1"/>
    </xf>
    <xf numFmtId="0" fontId="3" fillId="2" borderId="36" applyNumberFormat="0" applyFont="1" applyFill="1" applyBorder="1" applyAlignment="1" applyProtection="0">
      <alignment horizontal="center" vertical="center" wrapText="1"/>
    </xf>
    <xf numFmtId="0" fontId="4" fillId="2" borderId="28" applyNumberFormat="0" applyFont="1" applyFill="1" applyBorder="1" applyAlignment="1" applyProtection="0">
      <alignment horizontal="center" vertical="center"/>
    </xf>
    <xf numFmtId="49" fontId="4" fillId="2" borderId="37" applyNumberFormat="1" applyFont="1" applyFill="1" applyBorder="1" applyAlignment="1" applyProtection="0">
      <alignment horizontal="center" vertical="center" wrapText="1"/>
    </xf>
    <xf numFmtId="0" fontId="4" fillId="2" borderId="20" applyNumberFormat="0" applyFont="1" applyFill="1" applyBorder="1" applyAlignment="1" applyProtection="0">
      <alignment horizontal="center" vertical="center" wrapText="1"/>
    </xf>
    <xf numFmtId="49" fontId="4" fillId="2" borderId="38" applyNumberFormat="1" applyFont="1" applyFill="1" applyBorder="1" applyAlignment="1" applyProtection="0">
      <alignment horizontal="center" vertical="center" wrapText="1"/>
    </xf>
    <xf numFmtId="0" fontId="0" fillId="2" borderId="39" applyNumberFormat="0" applyFont="1" applyFill="1" applyBorder="1" applyAlignment="1" applyProtection="0">
      <alignment vertical="bottom"/>
    </xf>
    <xf numFmtId="49" fontId="4" fillId="2" borderId="40" applyNumberFormat="1" applyFont="1" applyFill="1" applyBorder="1" applyAlignment="1" applyProtection="0">
      <alignment horizontal="center" vertical="center" wrapText="1"/>
    </xf>
    <xf numFmtId="49" fontId="4" fillId="2" borderId="41" applyNumberFormat="1" applyFont="1" applyFill="1" applyBorder="1" applyAlignment="1" applyProtection="0">
      <alignment horizontal="center" vertical="center" wrapText="1"/>
    </xf>
    <xf numFmtId="0" fontId="4" fillId="2" borderId="39" applyNumberFormat="0" applyFont="1" applyFill="1" applyBorder="1" applyAlignment="1" applyProtection="0">
      <alignment horizontal="center" vertical="center" wrapText="1"/>
    </xf>
    <xf numFmtId="0" fontId="4" fillId="2" borderId="42" applyNumberFormat="0" applyFont="1" applyFill="1" applyBorder="1" applyAlignment="1" applyProtection="0">
      <alignment horizontal="center" vertical="center" wrapText="1"/>
    </xf>
    <xf numFmtId="0" fontId="4" fillId="2" borderId="23" applyNumberFormat="0" applyFont="1" applyFill="1" applyBorder="1" applyAlignment="1" applyProtection="0">
      <alignment horizontal="center" vertical="center" wrapText="1"/>
    </xf>
    <xf numFmtId="0" fontId="4" fillId="2" borderId="34" applyNumberFormat="0" applyFont="1" applyFill="1" applyBorder="1" applyAlignment="1" applyProtection="0">
      <alignment horizontal="center" vertical="center"/>
    </xf>
    <xf numFmtId="0" fontId="4" fillId="2" borderId="43" applyNumberFormat="0" applyFont="1" applyFill="1" applyBorder="1" applyAlignment="1" applyProtection="0">
      <alignment horizontal="center" vertical="center" wrapText="1"/>
    </xf>
    <xf numFmtId="0" fontId="4" fillId="2" borderId="44" applyNumberFormat="0" applyFont="1" applyFill="1" applyBorder="1" applyAlignment="1" applyProtection="0">
      <alignment horizontal="center" vertical="center" wrapText="1"/>
    </xf>
    <xf numFmtId="49" fontId="4" fillId="2" borderId="38" applyNumberFormat="1" applyFont="1" applyFill="1" applyBorder="1" applyAlignment="1" applyProtection="0">
      <alignment horizontal="center" vertical="center"/>
    </xf>
    <xf numFmtId="60" fontId="4" fillId="2" borderId="37" applyNumberFormat="1" applyFont="1" applyFill="1" applyBorder="1" applyAlignment="1" applyProtection="0">
      <alignment horizontal="center" vertical="center"/>
    </xf>
    <xf numFmtId="60" fontId="4" fillId="2" borderId="19" applyNumberFormat="1" applyFont="1" applyFill="1" applyBorder="1" applyAlignment="1" applyProtection="0">
      <alignment horizontal="center" vertical="center"/>
    </xf>
    <xf numFmtId="4" fontId="4" fillId="2" borderId="19" applyNumberFormat="1" applyFont="1" applyFill="1" applyBorder="1" applyAlignment="1" applyProtection="0">
      <alignment horizontal="center" vertical="bottom"/>
    </xf>
    <xf numFmtId="0" fontId="4" fillId="4" borderId="45" applyNumberFormat="0" applyFont="1" applyFill="1" applyBorder="1" applyAlignment="1" applyProtection="0">
      <alignment horizontal="center" vertical="center"/>
    </xf>
    <xf numFmtId="10" fontId="4" fillId="2" borderId="19" applyNumberFormat="1" applyFont="1" applyFill="1" applyBorder="1" applyAlignment="1" applyProtection="0">
      <alignment horizontal="center" vertical="center"/>
    </xf>
    <xf numFmtId="49" fontId="4" fillId="2" borderId="42" applyNumberFormat="1" applyFont="1" applyFill="1" applyBorder="1" applyAlignment="1" applyProtection="0">
      <alignment horizontal="center" vertical="center"/>
    </xf>
    <xf numFmtId="60" fontId="6" fillId="2" borderId="39" applyNumberFormat="1" applyFont="1" applyFill="1" applyBorder="1" applyAlignment="1" applyProtection="0">
      <alignment horizontal="center" vertical="center"/>
    </xf>
    <xf numFmtId="60" fontId="6" fillId="2" borderId="23" applyNumberFormat="1" applyFont="1" applyFill="1" applyBorder="1" applyAlignment="1" applyProtection="0">
      <alignment horizontal="center" vertical="center"/>
    </xf>
    <xf numFmtId="4" fontId="6" fillId="2" borderId="23" applyNumberFormat="1" applyFont="1" applyFill="1" applyBorder="1" applyAlignment="1" applyProtection="0">
      <alignment horizontal="center" vertical="bottom"/>
    </xf>
    <xf numFmtId="61" fontId="6" fillId="4" borderId="46" applyNumberFormat="1" applyFont="1" applyFill="1" applyBorder="1" applyAlignment="1" applyProtection="0">
      <alignment horizontal="center" vertical="center"/>
    </xf>
    <xf numFmtId="10" fontId="4" fillId="2" borderId="23" applyNumberFormat="1" applyFont="1" applyFill="1" applyBorder="1" applyAlignment="1" applyProtection="0">
      <alignment horizontal="center" vertical="center"/>
    </xf>
    <xf numFmtId="60" fontId="4" fillId="2" borderId="23" applyNumberFormat="1" applyFont="1" applyFill="1" applyBorder="1" applyAlignment="1" applyProtection="0">
      <alignment horizontal="center" vertical="center"/>
    </xf>
    <xf numFmtId="10" fontId="6" fillId="2" borderId="39" applyNumberFormat="1" applyFont="1" applyFill="1" applyBorder="1" applyAlignment="1" applyProtection="0">
      <alignment horizontal="center" vertical="center"/>
    </xf>
    <xf numFmtId="49" fontId="4" fillId="2" borderId="44" applyNumberFormat="1" applyFont="1" applyFill="1" applyBorder="1" applyAlignment="1" applyProtection="0">
      <alignment horizontal="center" vertical="center"/>
    </xf>
    <xf numFmtId="62" fontId="6" fillId="2" borderId="47" applyNumberFormat="1" applyFont="1" applyFill="1" applyBorder="1" applyAlignment="1" applyProtection="0">
      <alignment horizontal="center" vertical="center"/>
    </xf>
    <xf numFmtId="60" fontId="6" fillId="2" borderId="48" applyNumberFormat="1" applyFont="1" applyFill="1" applyBorder="1" applyAlignment="1" applyProtection="0">
      <alignment horizontal="center" vertical="center"/>
    </xf>
    <xf numFmtId="4" fontId="6" fillId="2" borderId="48" applyNumberFormat="1" applyFont="1" applyFill="1" applyBorder="1" applyAlignment="1" applyProtection="0">
      <alignment horizontal="center" vertical="bottom"/>
    </xf>
    <xf numFmtId="61" fontId="6" fillId="4" borderId="49" applyNumberFormat="1" applyFont="1" applyFill="1" applyBorder="1" applyAlignment="1" applyProtection="0">
      <alignment horizontal="center" vertical="center"/>
    </xf>
    <xf numFmtId="62" fontId="4" fillId="2" borderId="23" applyNumberFormat="1" applyFont="1" applyFill="1" applyBorder="1" applyAlignment="1" applyProtection="0">
      <alignment horizontal="center" vertical="center"/>
    </xf>
    <xf numFmtId="49" fontId="4" fillId="2" borderId="20" applyNumberFormat="1" applyFont="1" applyFill="1" applyBorder="1" applyAlignment="1" applyProtection="0">
      <alignment horizontal="center" vertical="center"/>
    </xf>
    <xf numFmtId="60" fontId="3" fillId="2" borderId="50" applyNumberFormat="1" applyFont="1" applyFill="1" applyBorder="1" applyAlignment="1" applyProtection="0">
      <alignment horizontal="center" vertical="center"/>
    </xf>
    <xf numFmtId="3" fontId="3" fillId="2" borderId="50" applyNumberFormat="1" applyFont="1" applyFill="1" applyBorder="1" applyAlignment="1" applyProtection="0">
      <alignment horizontal="center" vertical="bottom"/>
    </xf>
    <xf numFmtId="3" fontId="3" fillId="4" borderId="50" applyNumberFormat="1" applyFont="1" applyFill="1" applyBorder="1" applyAlignment="1" applyProtection="0">
      <alignment horizontal="center" vertical="bottom"/>
    </xf>
    <xf numFmtId="0" fontId="0" fillId="2" borderId="23" applyNumberFormat="0" applyFont="1" applyFill="1" applyBorder="1" applyAlignment="1" applyProtection="0">
      <alignment vertical="bottom"/>
    </xf>
    <xf numFmtId="0" fontId="4" fillId="2" borderId="21" applyNumberFormat="0" applyFont="1" applyFill="1" applyBorder="1" applyAlignment="1" applyProtection="0">
      <alignment horizontal="center" vertical="center"/>
    </xf>
    <xf numFmtId="0" fontId="4" fillId="2" borderId="10" applyNumberFormat="0" applyFont="1" applyFill="1" applyBorder="1" applyAlignment="1" applyProtection="0">
      <alignment horizontal="center" vertical="center"/>
    </xf>
    <xf numFmtId="0" fontId="4" fillId="2" borderId="2" applyNumberFormat="0" applyFont="1" applyFill="1" applyBorder="1" applyAlignment="1" applyProtection="0">
      <alignment horizontal="center" vertical="center"/>
    </xf>
    <xf numFmtId="9" fontId="4" fillId="2" borderId="4" applyNumberFormat="1" applyFont="1" applyFill="1" applyBorder="1" applyAlignment="1" applyProtection="0">
      <alignment horizontal="center" vertical="center"/>
    </xf>
    <xf numFmtId="49" fontId="3" fillId="2" borderId="3" applyNumberFormat="1" applyFont="1" applyFill="1" applyBorder="1" applyAlignment="1" applyProtection="0">
      <alignment horizontal="center" vertical="center"/>
    </xf>
    <xf numFmtId="0" fontId="3" fillId="2" borderId="4" applyNumberFormat="0" applyFont="1" applyFill="1" applyBorder="1" applyAlignment="1" applyProtection="0">
      <alignment horizontal="center" vertical="center"/>
    </xf>
    <xf numFmtId="0" fontId="3" fillId="2" borderId="5" applyNumberFormat="0" applyFont="1" applyFill="1" applyBorder="1" applyAlignment="1" applyProtection="0">
      <alignment horizontal="center" vertical="center"/>
    </xf>
    <xf numFmtId="60" fontId="3" fillId="2" borderId="6" applyNumberFormat="1" applyFont="1" applyFill="1" applyBorder="1" applyAlignment="1" applyProtection="0">
      <alignment horizontal="center" vertical="center"/>
    </xf>
    <xf numFmtId="0" fontId="4" fillId="2" borderId="1" applyNumberFormat="0" applyFont="1" applyFill="1" applyBorder="1" applyAlignment="1" applyProtection="0">
      <alignment horizontal="center" vertical="center"/>
    </xf>
    <xf numFmtId="0" fontId="3" fillId="2" borderId="6" applyNumberFormat="0" applyFont="1" applyFill="1" applyBorder="1" applyAlignment="1" applyProtection="0">
      <alignment horizontal="center" vertical="center"/>
    </xf>
    <xf numFmtId="0" fontId="3" fillId="2" borderId="1" applyNumberFormat="0" applyFont="1" applyFill="1" applyBorder="1" applyAlignment="1" applyProtection="0">
      <alignment horizontal="center" vertical="center"/>
    </xf>
    <xf numFmtId="0" fontId="3" fillId="2" borderId="7" applyNumberFormat="0" applyFont="1" applyFill="1" applyBorder="1" applyAlignment="1" applyProtection="0">
      <alignment horizontal="center" vertical="center"/>
    </xf>
    <xf numFmtId="0" fontId="3" fillId="2" borderId="8" applyNumberFormat="0" applyFont="1" applyFill="1" applyBorder="1" applyAlignment="1" applyProtection="0">
      <alignment horizontal="center" vertical="center"/>
    </xf>
    <xf numFmtId="0" fontId="3" fillId="2" borderId="2" applyNumberFormat="0" applyFont="1" applyFill="1" applyBorder="1" applyAlignment="1" applyProtection="0">
      <alignment horizontal="center" vertical="center"/>
    </xf>
    <xf numFmtId="0" fontId="3" fillId="2" borderId="9" applyNumberFormat="0" applyFont="1" applyFill="1" applyBorder="1" applyAlignment="1" applyProtection="0">
      <alignment horizontal="center" vertical="center"/>
    </xf>
    <xf numFmtId="0" fontId="4" fillId="2" borderId="6" applyNumberFormat="0" applyFont="1" applyFill="1" applyBorder="1" applyAlignment="1" applyProtection="0">
      <alignment horizontal="center" vertical="center"/>
    </xf>
    <xf numFmtId="4" fontId="4" fillId="2" borderId="19" applyNumberFormat="1" applyFont="1" applyFill="1" applyBorder="1" applyAlignment="1" applyProtection="0">
      <alignment horizontal="center" vertical="center"/>
    </xf>
    <xf numFmtId="63" fontId="4" fillId="2" borderId="6" applyNumberFormat="1" applyFont="1" applyFill="1" applyBorder="1" applyAlignment="1" applyProtection="0">
      <alignment horizontal="center" vertical="center"/>
    </xf>
    <xf numFmtId="63" fontId="4" fillId="2" borderId="1" applyNumberFormat="1" applyFont="1" applyFill="1" applyBorder="1" applyAlignment="1" applyProtection="0">
      <alignment horizontal="center" vertical="center"/>
    </xf>
    <xf numFmtId="49" fontId="4" fillId="2" borderId="23" applyNumberFormat="1" applyFont="1" applyFill="1" applyBorder="1" applyAlignment="1" applyProtection="0">
      <alignment horizontal="center" vertical="center" wrapText="1"/>
    </xf>
    <xf numFmtId="0" fontId="4" fillId="2" borderId="23" applyNumberFormat="1" applyFont="1" applyFill="1" applyBorder="1" applyAlignment="1" applyProtection="0">
      <alignment horizontal="center" vertical="center"/>
    </xf>
    <xf numFmtId="9" fontId="4" fillId="2" borderId="23" applyNumberFormat="1" applyFont="1" applyFill="1" applyBorder="1" applyAlignment="1" applyProtection="0">
      <alignment horizontal="center" vertical="center"/>
    </xf>
    <xf numFmtId="2" fontId="4" fillId="2" borderId="23" applyNumberFormat="1" applyFont="1" applyFill="1" applyBorder="1" applyAlignment="1" applyProtection="0">
      <alignment horizontal="center" vertical="center"/>
    </xf>
    <xf numFmtId="49" fontId="5" fillId="2" borderId="23" applyNumberFormat="1" applyFont="1" applyFill="1" applyBorder="1" applyAlignment="1" applyProtection="0">
      <alignment horizontal="center" vertical="center" wrapText="1"/>
    </xf>
    <xf numFmtId="2" fontId="5" fillId="2" borderId="23" applyNumberFormat="1" applyFont="1" applyFill="1" applyBorder="1" applyAlignment="1" applyProtection="0">
      <alignment horizontal="center" vertical="center"/>
    </xf>
    <xf numFmtId="0" fontId="4" fillId="2" borderId="23" applyNumberFormat="0" applyFont="1" applyFill="1" applyBorder="1" applyAlignment="1" applyProtection="0">
      <alignment horizontal="center" vertical="center"/>
    </xf>
    <xf numFmtId="59" fontId="4" fillId="2" borderId="48" applyNumberFormat="1" applyFont="1" applyFill="1" applyBorder="1" applyAlignment="1" applyProtection="0">
      <alignment horizontal="center" vertical="center"/>
    </xf>
    <xf numFmtId="49" fontId="5" fillId="2" borderId="21" applyNumberFormat="1" applyFont="1" applyFill="1" applyBorder="1" applyAlignment="1" applyProtection="0">
      <alignment horizontal="center" vertical="center" wrapText="1"/>
    </xf>
    <xf numFmtId="2" fontId="5" fillId="2" borderId="21" applyNumberFormat="1" applyFont="1" applyFill="1" applyBorder="1" applyAlignment="1" applyProtection="0">
      <alignment horizontal="center" vertical="center"/>
    </xf>
    <xf numFmtId="49" fontId="4" fillId="2" borderId="4" applyNumberFormat="1" applyFont="1" applyFill="1" applyBorder="1" applyAlignment="1" applyProtection="0">
      <alignment horizontal="left" vertical="center"/>
    </xf>
    <xf numFmtId="0" fontId="4" fillId="2" borderId="30" applyNumberFormat="0" applyFont="1" applyFill="1" applyBorder="1" applyAlignment="1" applyProtection="0">
      <alignment horizontal="center" vertical="center"/>
    </xf>
    <xf numFmtId="49" fontId="4" fillId="2" borderId="1" applyNumberFormat="1" applyFont="1" applyFill="1" applyBorder="1" applyAlignment="1" applyProtection="0">
      <alignment horizontal="left" vertical="center"/>
    </xf>
    <xf numFmtId="49" fontId="0" fillId="2" borderId="1" applyNumberFormat="1" applyFont="1" applyFill="1" applyBorder="1" applyAlignment="1" applyProtection="0">
      <alignment vertical="bottom"/>
    </xf>
    <xf numFmtId="60" fontId="0" fillId="2" borderId="1" applyNumberFormat="1" applyFont="1" applyFill="1" applyBorder="1" applyAlignment="1" applyProtection="0">
      <alignment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ff0000"/>
      <rgbColor rgb="ffe7e6e6"/>
      <rgbColor rgb="fffff2cb"/>
      <rgbColor rgb="ff548135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1:H54"/>
  <sheetViews>
    <sheetView workbookViewId="0" showGridLines="0" defaultGridColor="1"/>
  </sheetViews>
  <sheetFormatPr defaultColWidth="11.5" defaultRowHeight="13.2" customHeight="1" outlineLevelRow="0" outlineLevelCol="0"/>
  <cols>
    <col min="1" max="1" width="18.8516" style="1" customWidth="1"/>
    <col min="2" max="2" width="22.6719" style="1" customWidth="1"/>
    <col min="3" max="4" width="29.6719" style="1" customWidth="1"/>
    <col min="5" max="6" width="18.8516" style="1" customWidth="1"/>
    <col min="7" max="7" width="33.5" style="1" customWidth="1"/>
    <col min="8" max="8" width="30.8516" style="1" customWidth="1"/>
    <col min="9" max="256" width="11.5" style="1" customWidth="1"/>
  </cols>
  <sheetData>
    <row r="1" ht="15" customHeight="1">
      <c r="A1" s="2"/>
      <c r="B1" s="2"/>
      <c r="C1" s="2"/>
      <c r="D1" s="2"/>
      <c r="E1" s="2"/>
      <c r="F1" s="2"/>
      <c r="G1" s="2"/>
      <c r="H1" s="2"/>
    </row>
    <row r="2" ht="15" customHeight="1">
      <c r="A2" s="3"/>
      <c r="B2" s="3"/>
      <c r="C2" s="3"/>
      <c r="D2" s="3"/>
      <c r="E2" s="3"/>
      <c r="F2" s="3"/>
      <c r="G2" s="3"/>
      <c r="H2" s="2"/>
    </row>
    <row r="3" ht="15" customHeight="1">
      <c r="A3" t="s" s="4">
        <v>0</v>
      </c>
      <c r="B3" s="5"/>
      <c r="C3" s="5"/>
      <c r="D3" s="5"/>
      <c r="E3" s="5"/>
      <c r="F3" s="5"/>
      <c r="G3" s="6"/>
      <c r="H3" s="7"/>
    </row>
    <row r="4" ht="15" customHeight="1">
      <c r="A4" s="8"/>
      <c r="B4" s="9"/>
      <c r="C4" s="9"/>
      <c r="D4" s="9"/>
      <c r="E4" s="9"/>
      <c r="F4" s="9"/>
      <c r="G4" s="10"/>
      <c r="H4" s="7"/>
    </row>
    <row r="5" ht="13.8" customHeight="1">
      <c r="A5" s="11"/>
      <c r="B5" s="12"/>
      <c r="C5" s="12"/>
      <c r="D5" s="12"/>
      <c r="E5" s="12"/>
      <c r="F5" s="12"/>
      <c r="G5" s="13"/>
      <c r="H5" s="7"/>
    </row>
    <row r="6" ht="16.2" customHeight="1">
      <c r="A6" s="14"/>
      <c r="B6" s="15"/>
      <c r="C6" s="15"/>
      <c r="D6" s="15"/>
      <c r="E6" s="14"/>
      <c r="F6" s="16"/>
      <c r="G6" s="16"/>
      <c r="H6" s="2"/>
    </row>
    <row r="7" ht="19.8" customHeight="1">
      <c r="A7" s="17"/>
      <c r="B7" t="s" s="18">
        <v>1</v>
      </c>
      <c r="C7" s="19"/>
      <c r="D7" s="20"/>
      <c r="E7" s="7"/>
      <c r="F7" s="2"/>
      <c r="G7" s="2"/>
      <c r="H7" s="2"/>
    </row>
    <row r="8" ht="19.8" customHeight="1">
      <c r="A8" s="21"/>
      <c r="B8" t="s" s="22">
        <v>2</v>
      </c>
      <c r="C8" s="23"/>
      <c r="D8" s="24"/>
      <c r="E8" s="7"/>
      <c r="F8" s="2"/>
      <c r="G8" s="2"/>
      <c r="H8" s="2"/>
    </row>
    <row r="9" ht="25.05" customHeight="1">
      <c r="A9" s="25"/>
      <c r="B9" t="s" s="26">
        <v>3</v>
      </c>
      <c r="C9" s="27"/>
      <c r="D9" t="s" s="28">
        <v>4</v>
      </c>
      <c r="E9" s="7"/>
      <c r="F9" s="2"/>
      <c r="G9" s="2"/>
      <c r="H9" s="2"/>
    </row>
    <row r="10" ht="25.05" customHeight="1">
      <c r="A10" s="29"/>
      <c r="B10" t="s" s="30">
        <v>5</v>
      </c>
      <c r="C10" t="s" s="30">
        <v>6</v>
      </c>
      <c r="D10" s="31"/>
      <c r="E10" s="7"/>
      <c r="F10" s="2"/>
      <c r="G10" s="2"/>
      <c r="H10" s="2"/>
    </row>
    <row r="11" ht="15" customHeight="1">
      <c r="A11" t="s" s="32">
        <v>7</v>
      </c>
      <c r="B11" s="33">
        <v>0</v>
      </c>
      <c r="C11" s="34">
        <f>B12</f>
        <v>500000</v>
      </c>
      <c r="D11" s="35">
        <v>0</v>
      </c>
      <c r="E11" s="7"/>
      <c r="F11" s="2"/>
      <c r="G11" s="2"/>
      <c r="H11" s="2"/>
    </row>
    <row r="12" ht="15" customHeight="1">
      <c r="A12" t="s" s="36">
        <v>8</v>
      </c>
      <c r="B12" s="37">
        <v>500000</v>
      </c>
      <c r="C12" s="38">
        <f>B13</f>
        <v>1000000</v>
      </c>
      <c r="D12" s="39">
        <v>0.002</v>
      </c>
      <c r="E12" s="7"/>
      <c r="F12" s="2"/>
      <c r="G12" s="2"/>
      <c r="H12" s="2"/>
    </row>
    <row r="13" ht="15" customHeight="1">
      <c r="A13" t="s" s="36">
        <v>9</v>
      </c>
      <c r="B13" s="37">
        <v>1000000</v>
      </c>
      <c r="C13" s="38">
        <f>B14</f>
        <v>5000000</v>
      </c>
      <c r="D13" s="39">
        <v>0.005</v>
      </c>
      <c r="E13" s="7"/>
      <c r="F13" s="2"/>
      <c r="G13" s="2"/>
      <c r="H13" s="2"/>
    </row>
    <row r="14" ht="15" customHeight="1">
      <c r="A14" t="s" s="36">
        <v>10</v>
      </c>
      <c r="B14" s="37">
        <v>5000000</v>
      </c>
      <c r="C14" s="38">
        <f>B15</f>
        <v>50000000</v>
      </c>
      <c r="D14" s="39">
        <v>0.01</v>
      </c>
      <c r="E14" s="7"/>
      <c r="F14" s="2"/>
      <c r="G14" s="2"/>
      <c r="H14" s="2"/>
    </row>
    <row r="15" ht="15" customHeight="1">
      <c r="A15" t="s" s="36">
        <v>11</v>
      </c>
      <c r="B15" s="37">
        <v>50000000</v>
      </c>
      <c r="C15" s="38">
        <f>B16</f>
        <v>1000000000</v>
      </c>
      <c r="D15" s="39">
        <v>0.02</v>
      </c>
      <c r="E15" s="7"/>
      <c r="F15" s="2"/>
      <c r="G15" s="2"/>
      <c r="H15" s="2"/>
    </row>
    <row r="16" ht="15" customHeight="1">
      <c r="A16" t="s" s="40">
        <v>12</v>
      </c>
      <c r="B16" s="41">
        <v>1000000000</v>
      </c>
      <c r="C16" t="s" s="40">
        <v>13</v>
      </c>
      <c r="D16" s="42">
        <v>0.03</v>
      </c>
      <c r="E16" s="7"/>
      <c r="F16" s="2"/>
      <c r="G16" s="2"/>
      <c r="H16" s="2"/>
    </row>
    <row r="17" ht="15" customHeight="1">
      <c r="A17" s="43"/>
      <c r="B17" s="44"/>
      <c r="C17" s="44"/>
      <c r="D17" s="44"/>
      <c r="E17" s="45"/>
      <c r="F17" s="2"/>
      <c r="G17" s="45"/>
      <c r="H17" s="46"/>
    </row>
    <row r="18" ht="15" customHeight="1">
      <c r="A18" s="47"/>
      <c r="B18" t="s" s="48">
        <v>14</v>
      </c>
      <c r="C18" s="49"/>
      <c r="D18" s="49"/>
      <c r="E18" s="50"/>
      <c r="F18" s="51"/>
      <c r="G18" t="s" s="48">
        <v>15</v>
      </c>
      <c r="H18" s="50"/>
    </row>
    <row r="19" ht="15" customHeight="1">
      <c r="A19" s="52"/>
      <c r="B19" s="53"/>
      <c r="C19" s="12"/>
      <c r="D19" s="12"/>
      <c r="E19" s="54"/>
      <c r="F19" s="51"/>
      <c r="G19" s="55"/>
      <c r="H19" s="56"/>
    </row>
    <row r="20" ht="15" customHeight="1">
      <c r="A20" s="57"/>
      <c r="B20" t="s" s="58">
        <v>16</v>
      </c>
      <c r="C20" t="s" s="30">
        <v>17</v>
      </c>
      <c r="D20" s="59"/>
      <c r="E20" t="s" s="60">
        <v>18</v>
      </c>
      <c r="F20" s="61"/>
      <c r="G20" t="s" s="62">
        <v>19</v>
      </c>
      <c r="H20" t="s" s="63">
        <v>20</v>
      </c>
    </row>
    <row r="21" ht="15" customHeight="1">
      <c r="A21" s="57"/>
      <c r="B21" s="64"/>
      <c r="C21" s="59"/>
      <c r="D21" s="59"/>
      <c r="E21" s="65"/>
      <c r="F21" s="61"/>
      <c r="G21" s="66"/>
      <c r="H21" s="65"/>
    </row>
    <row r="22" ht="15" customHeight="1">
      <c r="A22" s="57"/>
      <c r="B22" s="64"/>
      <c r="C22" s="59"/>
      <c r="D22" s="59"/>
      <c r="E22" s="65"/>
      <c r="F22" s="61"/>
      <c r="G22" s="66"/>
      <c r="H22" s="65"/>
    </row>
    <row r="23" ht="15" customHeight="1">
      <c r="A23" s="57"/>
      <c r="B23" s="64"/>
      <c r="C23" s="59"/>
      <c r="D23" s="59"/>
      <c r="E23" s="65"/>
      <c r="F23" s="61"/>
      <c r="G23" s="66"/>
      <c r="H23" s="65"/>
    </row>
    <row r="24" ht="15" customHeight="1">
      <c r="A24" s="57"/>
      <c r="B24" s="64"/>
      <c r="C24" t="s" s="30">
        <v>20</v>
      </c>
      <c r="D24" t="s" s="30">
        <v>21</v>
      </c>
      <c r="E24" s="65"/>
      <c r="F24" s="61"/>
      <c r="G24" s="66"/>
      <c r="H24" s="65"/>
    </row>
    <row r="25" ht="15" customHeight="1">
      <c r="A25" s="57"/>
      <c r="B25" s="64"/>
      <c r="C25" s="59"/>
      <c r="D25" s="59"/>
      <c r="E25" s="65"/>
      <c r="F25" s="61"/>
      <c r="G25" s="66"/>
      <c r="H25" s="65"/>
    </row>
    <row r="26" ht="15" customHeight="1">
      <c r="A26" s="67"/>
      <c r="B26" s="68"/>
      <c r="C26" s="59"/>
      <c r="D26" s="59"/>
      <c r="E26" s="69"/>
      <c r="F26" s="61"/>
      <c r="G26" s="31"/>
      <c r="H26" s="69"/>
    </row>
    <row r="27" ht="15" customHeight="1">
      <c r="A27" t="s" s="70">
        <v>7</v>
      </c>
      <c r="B27" s="71">
        <f>G27-G28</f>
        <v>0.9482733964730991</v>
      </c>
      <c r="C27" s="72">
        <f>H27-H28</f>
        <v>0.567067939855842</v>
      </c>
      <c r="D27" s="73">
        <f>B27*B$41*1000</f>
        <v>47139.3455596353</v>
      </c>
      <c r="E27" s="74"/>
      <c r="F27" s="61"/>
      <c r="G27" s="75">
        <v>1</v>
      </c>
      <c r="H27" s="72">
        <v>1</v>
      </c>
    </row>
    <row r="28" ht="15" customHeight="1">
      <c r="A28" t="s" s="76">
        <v>8</v>
      </c>
      <c r="B28" s="77">
        <f>G28-G29</f>
        <v>0.0340816937683746</v>
      </c>
      <c r="C28" s="78">
        <f>H28-H29</f>
        <v>0.137569650399092</v>
      </c>
      <c r="D28" s="79">
        <f>B28*B$41*1000</f>
        <v>1694.2252580115</v>
      </c>
      <c r="E28" s="80">
        <f>($B$45*C28-500000*D28*1000)*D12</f>
        <v>683489861.546127</v>
      </c>
      <c r="F28" s="61"/>
      <c r="G28" s="81">
        <f>0.1*(F$38/B12)^D$44</f>
        <v>0.0517266035269009</v>
      </c>
      <c r="H28" s="82">
        <f>IF(G28*B12*D$45/B$43&lt;1,G28*B12*D$45/B$43,0.95)</f>
        <v>0.432932060144158</v>
      </c>
    </row>
    <row r="29" ht="15" customHeight="1">
      <c r="A29" t="s" s="76">
        <v>9</v>
      </c>
      <c r="B29" s="77">
        <f>G29-G30</f>
        <v>0.0161284648477635</v>
      </c>
      <c r="C29" s="78">
        <f>H29-H30</f>
        <v>0.168441720090615</v>
      </c>
      <c r="D29" s="79">
        <f>B29*B$41*1000</f>
        <v>801.757468503149</v>
      </c>
      <c r="E29" s="80">
        <f>($B$45*C29-500000*D29*1000)*D13</f>
        <v>5273854537.22911</v>
      </c>
      <c r="F29" s="61"/>
      <c r="G29" s="81">
        <f>0.01*(F$40/B13)^D$44</f>
        <v>0.0176449097585263</v>
      </c>
      <c r="H29" s="82">
        <f>G29*B13*D$45/B$43</f>
        <v>0.295362409745066</v>
      </c>
    </row>
    <row r="30" ht="15" customHeight="1">
      <c r="A30" t="s" s="76">
        <v>10</v>
      </c>
      <c r="B30" s="83">
        <f>G30-G31</f>
        <v>0.0014402791249238</v>
      </c>
      <c r="C30" s="78">
        <f>H30-H31</f>
        <v>0.0631728146202238</v>
      </c>
      <c r="D30" s="79">
        <f>B30*B$41*1000</f>
        <v>71.59730055132709</v>
      </c>
      <c r="E30" s="80">
        <f>($B$45*C30-500000*D30*1000)*D14</f>
        <v>5101319239.16261</v>
      </c>
      <c r="F30" s="61"/>
      <c r="G30" s="81">
        <f>0.001*(F$41/B14)^D$44</f>
        <v>0.0015164449107628</v>
      </c>
      <c r="H30" s="82">
        <f>G30*B14*D$45/B$43</f>
        <v>0.126920689654451</v>
      </c>
    </row>
    <row r="31" ht="15" customHeight="1">
      <c r="A31" t="s" s="76">
        <v>11</v>
      </c>
      <c r="B31" s="83">
        <f>G31-G32</f>
        <v>7.51702266057004e-05</v>
      </c>
      <c r="C31" s="78">
        <f>H31-H32</f>
        <v>0.0470829683718076</v>
      </c>
      <c r="D31" s="79">
        <f>B31*B$41*1000</f>
        <v>3.73676547390384</v>
      </c>
      <c r="E31" s="80">
        <f>($B$45*C31-500000*D31*1000)*D15</f>
        <v>8100320087.18164</v>
      </c>
      <c r="F31" s="61"/>
      <c r="G31" s="81">
        <f>0.0001*(F$42/B15)^D$44</f>
        <v>7.616578583900451e-05</v>
      </c>
      <c r="H31" s="82">
        <f>G31*B15*D$45/B$43</f>
        <v>0.0637478750342272</v>
      </c>
    </row>
    <row r="32" ht="15" customHeight="1">
      <c r="A32" t="s" s="84">
        <v>12</v>
      </c>
      <c r="B32" s="85">
        <f>G32-G33</f>
        <v>9.95559233304126e-07</v>
      </c>
      <c r="C32" s="86">
        <f>H32-H33</f>
        <v>0.0166649066624196</v>
      </c>
      <c r="D32" s="87">
        <f>B32*B$41*1000</f>
        <v>0.0494899581685567</v>
      </c>
      <c r="E32" s="88">
        <f>($B$45*C32-500000*D32*1000)*D16</f>
        <v>4319730998.74248</v>
      </c>
      <c r="F32" s="61"/>
      <c r="G32" s="89">
        <f>0.0000002*(F$43/B16)^D$44</f>
        <v>9.95559233304126e-07</v>
      </c>
      <c r="H32" s="82">
        <f>G32*B16*D$45/B$43</f>
        <v>0.0166649066624196</v>
      </c>
    </row>
    <row r="33" ht="18" customHeight="1">
      <c r="A33" t="s" s="90">
        <v>22</v>
      </c>
      <c r="B33" s="91">
        <f>SUM(B27:B32)</f>
        <v>1</v>
      </c>
      <c r="C33" s="91">
        <f>SUM(C27:C32)</f>
        <v>1</v>
      </c>
      <c r="D33" s="92">
        <f>SUM(D27:D32)</f>
        <v>49710.7118421333</v>
      </c>
      <c r="E33" s="93">
        <f>SUM(E27:E32)</f>
        <v>23478714723.862</v>
      </c>
      <c r="F33" s="94"/>
      <c r="G33" s="95"/>
      <c r="H33" s="95"/>
    </row>
    <row r="34" ht="15" customHeight="1">
      <c r="A34" s="96"/>
      <c r="B34" s="96"/>
      <c r="C34" s="96"/>
      <c r="D34" s="96"/>
      <c r="E34" s="96"/>
      <c r="F34" s="97"/>
      <c r="G34" s="98"/>
      <c r="H34" s="43"/>
    </row>
    <row r="35" ht="15" customHeight="1">
      <c r="A35" t="s" s="99">
        <v>23</v>
      </c>
      <c r="B35" s="100"/>
      <c r="C35" s="100"/>
      <c r="D35" s="100"/>
      <c r="E35" s="100"/>
      <c r="F35" s="101"/>
      <c r="G35" s="102"/>
      <c r="H35" s="103"/>
    </row>
    <row r="36" ht="15" customHeight="1">
      <c r="A36" s="104"/>
      <c r="B36" s="105"/>
      <c r="C36" s="105"/>
      <c r="D36" s="105"/>
      <c r="E36" s="105"/>
      <c r="F36" s="106"/>
      <c r="G36" s="102"/>
      <c r="H36" s="103"/>
    </row>
    <row r="37" ht="15" customHeight="1">
      <c r="A37" s="107"/>
      <c r="B37" s="108"/>
      <c r="C37" s="108"/>
      <c r="D37" s="108"/>
      <c r="E37" s="108"/>
      <c r="F37" s="109"/>
      <c r="G37" s="110"/>
      <c r="H37" s="103"/>
    </row>
    <row r="38" ht="30" customHeight="1">
      <c r="A38" t="s" s="28">
        <v>24</v>
      </c>
      <c r="B38" s="111"/>
      <c r="C38" t="s" s="28">
        <v>25</v>
      </c>
      <c r="D38" s="72">
        <v>0.543</v>
      </c>
      <c r="E38" t="s" s="28">
        <v>26</v>
      </c>
      <c r="F38" s="34">
        <f>10*D38*B$43/D$45</f>
        <v>324387.453608247</v>
      </c>
      <c r="G38" s="112"/>
      <c r="H38" s="113"/>
    </row>
    <row r="39" ht="30" customHeight="1">
      <c r="A39" t="s" s="114">
        <v>27</v>
      </c>
      <c r="B39" s="115">
        <v>59.43</v>
      </c>
      <c r="C39" t="s" s="114">
        <v>28</v>
      </c>
      <c r="D39" s="82"/>
      <c r="E39" t="s" s="114">
        <v>29</v>
      </c>
      <c r="F39" s="38">
        <f>20*D39*B$43/D$45</f>
        <v>0</v>
      </c>
      <c r="G39" s="112"/>
      <c r="H39" s="113"/>
    </row>
    <row r="40" ht="30" customHeight="1">
      <c r="A40" t="s" s="114">
        <v>30</v>
      </c>
      <c r="B40" s="116">
        <f>B41/B39</f>
        <v>0.836458217097988</v>
      </c>
      <c r="C40" t="s" s="114">
        <v>31</v>
      </c>
      <c r="D40" s="82">
        <v>0.243</v>
      </c>
      <c r="E40" t="s" s="114">
        <v>32</v>
      </c>
      <c r="F40" s="38">
        <f>100*D40*B$43/D$45</f>
        <v>1451678.65979381</v>
      </c>
      <c r="G40" s="112"/>
      <c r="H40" s="113"/>
    </row>
    <row r="41" ht="30" customHeight="1">
      <c r="A41" t="s" s="114">
        <v>33</v>
      </c>
      <c r="B41" s="117">
        <f>(B45/B43)/1000000</f>
        <v>49.7107118421334</v>
      </c>
      <c r="C41" t="s" s="114">
        <v>34</v>
      </c>
      <c r="D41" s="82">
        <v>0.11</v>
      </c>
      <c r="E41" t="s" s="114">
        <v>35</v>
      </c>
      <c r="F41" s="38">
        <f>1000*D41*B$43/D$45</f>
        <v>6571384.87972509</v>
      </c>
      <c r="G41" s="112"/>
      <c r="H41" s="113"/>
    </row>
    <row r="42" ht="30" customHeight="1">
      <c r="A42" t="s" s="114">
        <v>36</v>
      </c>
      <c r="B42" s="38"/>
      <c r="C42" t="s" s="114">
        <v>37</v>
      </c>
      <c r="D42" s="82">
        <v>0.07000000000000001</v>
      </c>
      <c r="E42" t="s" s="114">
        <v>38</v>
      </c>
      <c r="F42" s="38">
        <f>10000*D42*B$43/D$45</f>
        <v>41817903.7800687</v>
      </c>
      <c r="G42" s="112"/>
      <c r="H42" s="113"/>
    </row>
    <row r="43" ht="30" customHeight="1">
      <c r="A43" t="s" s="114">
        <v>39</v>
      </c>
      <c r="B43" s="38">
        <v>173843</v>
      </c>
      <c r="C43" t="s" s="114">
        <v>40</v>
      </c>
      <c r="D43" s="82">
        <v>0.009599999999999999</v>
      </c>
      <c r="E43" t="s" s="114">
        <v>41</v>
      </c>
      <c r="F43" s="38">
        <f>(100/0.00002)*D43*B$43/D$45</f>
        <v>2867513402.06186</v>
      </c>
      <c r="G43" s="112"/>
      <c r="H43" s="113"/>
    </row>
    <row r="44" ht="30" customHeight="1">
      <c r="A44" t="s" s="114">
        <v>42</v>
      </c>
      <c r="B44" s="116"/>
      <c r="C44" t="s" s="118">
        <v>43</v>
      </c>
      <c r="D44" s="119">
        <f>D45/(D45-1)</f>
        <v>1.52356020942408</v>
      </c>
      <c r="E44" s="120"/>
      <c r="F44" s="120"/>
      <c r="G44" s="110"/>
      <c r="H44" s="2"/>
    </row>
    <row r="45" ht="30" customHeight="1">
      <c r="A45" t="s" s="40">
        <v>44</v>
      </c>
      <c r="B45" s="121">
        <v>8641859278772</v>
      </c>
      <c r="C45" t="s" s="122">
        <v>45</v>
      </c>
      <c r="D45" s="123">
        <v>2.91</v>
      </c>
      <c r="E45" s="95"/>
      <c r="F45" s="95"/>
      <c r="G45" s="110"/>
      <c r="H45" s="2"/>
    </row>
    <row r="46" ht="15" customHeight="1">
      <c r="A46" t="s" s="124">
        <v>46</v>
      </c>
      <c r="B46" s="125"/>
      <c r="C46" s="43"/>
      <c r="D46" s="43"/>
      <c r="E46" s="43"/>
      <c r="F46" s="43"/>
      <c r="G46" s="103"/>
      <c r="H46" s="103"/>
    </row>
    <row r="47" ht="15" customHeight="1">
      <c r="A47" t="s" s="126">
        <v>47</v>
      </c>
      <c r="B47" s="103"/>
      <c r="C47" s="103"/>
      <c r="D47" s="103"/>
      <c r="E47" s="103"/>
      <c r="F47" s="103"/>
      <c r="G47" s="103"/>
      <c r="H47" s="103"/>
    </row>
    <row r="48" ht="15" customHeight="1">
      <c r="A48" t="s" s="126">
        <v>48</v>
      </c>
      <c r="B48" s="103"/>
      <c r="C48" s="103"/>
      <c r="D48" s="103"/>
      <c r="E48" s="103"/>
      <c r="F48" s="103"/>
      <c r="G48" s="103"/>
      <c r="H48" s="103"/>
    </row>
    <row r="49" ht="15" customHeight="1">
      <c r="A49" t="s" s="126">
        <v>49</v>
      </c>
      <c r="B49" s="103"/>
      <c r="C49" s="103"/>
      <c r="D49" s="103"/>
      <c r="E49" s="103"/>
      <c r="F49" s="103"/>
      <c r="G49" s="103"/>
      <c r="H49" s="103"/>
    </row>
    <row r="50" ht="15" customHeight="1">
      <c r="A50" t="s" s="126">
        <v>50</v>
      </c>
      <c r="B50" s="103"/>
      <c r="C50" s="2"/>
      <c r="D50" s="2"/>
      <c r="E50" s="103"/>
      <c r="F50" s="103"/>
      <c r="G50" s="103"/>
      <c r="H50" s="103"/>
    </row>
    <row r="51" ht="15" customHeight="1">
      <c r="A51" s="2"/>
      <c r="B51" t="s" s="127">
        <v>51</v>
      </c>
      <c r="C51" s="2"/>
      <c r="D51" s="2"/>
      <c r="E51" s="2"/>
      <c r="F51" s="2"/>
      <c r="G51" s="2"/>
      <c r="H51" s="2"/>
    </row>
    <row r="52" ht="15" customHeight="1">
      <c r="A52" s="2"/>
      <c r="B52" s="128">
        <f>1/(1-LOG(D40/D41)/LOG(10))</f>
        <v>1.52488673502903</v>
      </c>
      <c r="C52" s="2"/>
      <c r="D52" s="2"/>
      <c r="E52" s="2"/>
      <c r="F52" s="2"/>
      <c r="G52" s="2"/>
      <c r="H52" s="2"/>
    </row>
    <row r="53" ht="15" customHeight="1">
      <c r="A53" s="2"/>
      <c r="B53" t="s" s="127">
        <v>52</v>
      </c>
      <c r="C53" s="2"/>
      <c r="D53" s="2"/>
      <c r="E53" s="2"/>
      <c r="F53" s="2"/>
      <c r="G53" s="2"/>
      <c r="H53" s="2"/>
    </row>
    <row r="54" ht="15" customHeight="1">
      <c r="A54" s="2"/>
      <c r="B54" s="128">
        <f>1/(LOG(D40/D41)/LOG(10))</f>
        <v>2.90517293210828</v>
      </c>
      <c r="C54" s="2"/>
      <c r="D54" s="2"/>
      <c r="E54" s="2"/>
      <c r="F54" s="2"/>
      <c r="G54" s="2"/>
      <c r="H54" s="2"/>
    </row>
  </sheetData>
  <mergeCells count="15">
    <mergeCell ref="H20:H26"/>
    <mergeCell ref="D24:D26"/>
    <mergeCell ref="A35:F37"/>
    <mergeCell ref="B18:E19"/>
    <mergeCell ref="B20:B26"/>
    <mergeCell ref="C20:D23"/>
    <mergeCell ref="E20:E26"/>
    <mergeCell ref="G20:G26"/>
    <mergeCell ref="C24:C26"/>
    <mergeCell ref="G18:H19"/>
    <mergeCell ref="A3:G5"/>
    <mergeCell ref="B7:D7"/>
    <mergeCell ref="B8:D8"/>
    <mergeCell ref="B9:C9"/>
    <mergeCell ref="D9:D10"/>
  </mergeCells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