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765" yWindow="0" windowWidth="20730" windowHeight="11760" tabRatio="500" activeTab="1"/>
  </bookViews>
  <sheets>
    <sheet name="LORDO" sheetId="2" r:id="rId1"/>
    <sheet name="NETTO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" i="1" l="1"/>
  <c r="G13" i="1"/>
  <c r="H13" i="1"/>
  <c r="I13" i="1"/>
  <c r="K13" i="1"/>
  <c r="M13" i="1"/>
  <c r="G5" i="1"/>
  <c r="H5" i="1"/>
  <c r="I5" i="1"/>
  <c r="P5" i="1"/>
  <c r="G6" i="1"/>
  <c r="H6" i="1"/>
  <c r="I6" i="1"/>
  <c r="P6" i="1"/>
  <c r="G7" i="1"/>
  <c r="H7" i="1"/>
  <c r="I7" i="1"/>
  <c r="P7" i="1"/>
  <c r="G8" i="1"/>
  <c r="H8" i="1"/>
  <c r="I8" i="1"/>
  <c r="P8" i="1"/>
  <c r="G9" i="1"/>
  <c r="H9" i="1"/>
  <c r="I9" i="1"/>
  <c r="P9" i="1"/>
  <c r="G10" i="1"/>
  <c r="H10" i="1"/>
  <c r="I10" i="1"/>
  <c r="P10" i="1"/>
  <c r="G11" i="1"/>
  <c r="H11" i="1"/>
  <c r="I11" i="1"/>
  <c r="P11" i="1"/>
  <c r="G12" i="1"/>
  <c r="H12" i="1"/>
  <c r="I12" i="1"/>
  <c r="P12" i="1"/>
  <c r="P13" i="1"/>
  <c r="G14" i="1"/>
  <c r="H14" i="1"/>
  <c r="I14" i="1"/>
  <c r="P14" i="1"/>
  <c r="G15" i="1"/>
  <c r="H15" i="1"/>
  <c r="I15" i="1"/>
  <c r="P15" i="1"/>
  <c r="G16" i="1"/>
  <c r="H16" i="1"/>
  <c r="I16" i="1"/>
  <c r="P16" i="1"/>
  <c r="G17" i="1"/>
  <c r="H17" i="1"/>
  <c r="I17" i="1"/>
  <c r="P17" i="1"/>
  <c r="G18" i="1"/>
  <c r="H18" i="1"/>
  <c r="I18" i="1"/>
  <c r="P18" i="1"/>
  <c r="G19" i="1"/>
  <c r="H19" i="1"/>
  <c r="I19" i="1"/>
  <c r="P19" i="1"/>
  <c r="G20" i="1"/>
  <c r="H20" i="1"/>
  <c r="I20" i="1"/>
  <c r="P20" i="1"/>
  <c r="G21" i="1"/>
  <c r="H21" i="1"/>
  <c r="I21" i="1"/>
  <c r="P21" i="1"/>
  <c r="G22" i="1"/>
  <c r="H22" i="1"/>
  <c r="I22" i="1"/>
  <c r="P22" i="1"/>
  <c r="G23" i="1"/>
  <c r="H23" i="1"/>
  <c r="I23" i="1"/>
  <c r="P23" i="1"/>
  <c r="G24" i="1"/>
  <c r="H24" i="1"/>
  <c r="I24" i="1"/>
  <c r="P24" i="1"/>
  <c r="G25" i="1"/>
  <c r="H25" i="1"/>
  <c r="I25" i="1"/>
  <c r="P25" i="1"/>
  <c r="G26" i="1"/>
  <c r="H26" i="1"/>
  <c r="I26" i="1"/>
  <c r="P26" i="1"/>
  <c r="G27" i="1"/>
  <c r="H27" i="1"/>
  <c r="I27" i="1"/>
  <c r="P27" i="1"/>
  <c r="G28" i="1"/>
  <c r="H28" i="1"/>
  <c r="I28" i="1"/>
  <c r="P28" i="1"/>
  <c r="G29" i="1"/>
  <c r="H29" i="1"/>
  <c r="I29" i="1"/>
  <c r="P29" i="1"/>
  <c r="G30" i="1"/>
  <c r="H30" i="1"/>
  <c r="I30" i="1"/>
  <c r="P30" i="1"/>
  <c r="G31" i="1"/>
  <c r="H31" i="1"/>
  <c r="I31" i="1"/>
  <c r="P31" i="1"/>
  <c r="G32" i="1"/>
  <c r="H32" i="1"/>
  <c r="I32" i="1"/>
  <c r="P32" i="1"/>
  <c r="G33" i="1"/>
  <c r="H33" i="1"/>
  <c r="I33" i="1"/>
  <c r="P33" i="1"/>
  <c r="G34" i="1"/>
  <c r="H34" i="1"/>
  <c r="I34" i="1"/>
  <c r="P34" i="1"/>
  <c r="G35" i="1"/>
  <c r="H35" i="1"/>
  <c r="I35" i="1"/>
  <c r="P35" i="1"/>
  <c r="G36" i="1"/>
  <c r="H36" i="1"/>
  <c r="I36" i="1"/>
  <c r="P36" i="1"/>
  <c r="G37" i="1"/>
  <c r="H37" i="1"/>
  <c r="I37" i="1"/>
  <c r="P37" i="1"/>
  <c r="G38" i="1"/>
  <c r="H38" i="1"/>
  <c r="I38" i="1"/>
  <c r="P38" i="1"/>
  <c r="G39" i="1"/>
  <c r="H39" i="1"/>
  <c r="I39" i="1"/>
  <c r="P39" i="1"/>
  <c r="G40" i="1"/>
  <c r="H40" i="1"/>
  <c r="I40" i="1"/>
  <c r="P40" i="1"/>
  <c r="G41" i="1"/>
  <c r="H41" i="1"/>
  <c r="I41" i="1"/>
  <c r="P41" i="1"/>
  <c r="G42" i="1"/>
  <c r="H42" i="1"/>
  <c r="I42" i="1"/>
  <c r="P42" i="1"/>
  <c r="G43" i="1"/>
  <c r="H43" i="1"/>
  <c r="I43" i="1"/>
  <c r="P43" i="1"/>
  <c r="G44" i="1"/>
  <c r="H44" i="1"/>
  <c r="I44" i="1"/>
  <c r="P44" i="1"/>
  <c r="G45" i="1"/>
  <c r="H45" i="1"/>
  <c r="I45" i="1"/>
  <c r="P45" i="1"/>
  <c r="G46" i="1"/>
  <c r="H46" i="1"/>
  <c r="I46" i="1"/>
  <c r="P46" i="1"/>
  <c r="G47" i="1"/>
  <c r="H47" i="1"/>
  <c r="I47" i="1"/>
  <c r="P47" i="1"/>
  <c r="G48" i="1"/>
  <c r="H48" i="1"/>
  <c r="I48" i="1"/>
  <c r="P48" i="1"/>
  <c r="G49" i="1"/>
  <c r="H49" i="1"/>
  <c r="I49" i="1"/>
  <c r="P49" i="1"/>
  <c r="G50" i="1"/>
  <c r="H50" i="1"/>
  <c r="I50" i="1"/>
  <c r="P50" i="1"/>
  <c r="G51" i="1"/>
  <c r="H51" i="1"/>
  <c r="I51" i="1"/>
  <c r="P51" i="1"/>
  <c r="G52" i="1"/>
  <c r="H52" i="1"/>
  <c r="I52" i="1"/>
  <c r="P52" i="1"/>
  <c r="P53" i="1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Q5" i="1"/>
  <c r="Q6" i="1"/>
  <c r="Q7" i="1"/>
  <c r="C53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D53" i="2"/>
  <c r="K52" i="2"/>
  <c r="H52" i="2"/>
  <c r="K51" i="2"/>
  <c r="H51" i="2"/>
  <c r="K50" i="2"/>
  <c r="H50" i="2"/>
  <c r="K49" i="2"/>
  <c r="H49" i="2"/>
  <c r="K48" i="2"/>
  <c r="H48" i="2"/>
  <c r="K47" i="2"/>
  <c r="H47" i="2"/>
  <c r="K46" i="2"/>
  <c r="H46" i="2"/>
  <c r="K45" i="2"/>
  <c r="H45" i="2"/>
  <c r="K44" i="2"/>
  <c r="H44" i="2"/>
  <c r="K43" i="2"/>
  <c r="H43" i="2"/>
  <c r="K42" i="2"/>
  <c r="H42" i="2"/>
  <c r="K41" i="2"/>
  <c r="H41" i="2"/>
  <c r="K40" i="2"/>
  <c r="H40" i="2"/>
  <c r="K39" i="2"/>
  <c r="H39" i="2"/>
  <c r="K38" i="2"/>
  <c r="H38" i="2"/>
  <c r="K37" i="2"/>
  <c r="H37" i="2"/>
  <c r="K36" i="2"/>
  <c r="H36" i="2"/>
  <c r="K35" i="2"/>
  <c r="H35" i="2"/>
  <c r="K34" i="2"/>
  <c r="H34" i="2"/>
  <c r="K33" i="2"/>
  <c r="H33" i="2"/>
  <c r="K32" i="2"/>
  <c r="H32" i="2"/>
  <c r="K31" i="2"/>
  <c r="H31" i="2"/>
  <c r="K30" i="2"/>
  <c r="H30" i="2"/>
  <c r="K29" i="2"/>
  <c r="H29" i="2"/>
  <c r="K28" i="2"/>
  <c r="H28" i="2"/>
  <c r="K27" i="2"/>
  <c r="H27" i="2"/>
  <c r="K26" i="2"/>
  <c r="H26" i="2"/>
  <c r="K25" i="2"/>
  <c r="H25" i="2"/>
  <c r="K24" i="2"/>
  <c r="H24" i="2"/>
  <c r="K23" i="2"/>
  <c r="H23" i="2"/>
  <c r="K22" i="2"/>
  <c r="H22" i="2"/>
  <c r="K21" i="2"/>
  <c r="H21" i="2"/>
  <c r="K20" i="2"/>
  <c r="H20" i="2"/>
  <c r="K19" i="2"/>
  <c r="H19" i="2"/>
  <c r="K18" i="2"/>
  <c r="H18" i="2"/>
  <c r="K17" i="2"/>
  <c r="H17" i="2"/>
  <c r="K16" i="2"/>
  <c r="H16" i="2"/>
  <c r="K15" i="2"/>
  <c r="H15" i="2"/>
  <c r="K14" i="2"/>
  <c r="H14" i="2"/>
  <c r="K13" i="2"/>
  <c r="H13" i="2"/>
  <c r="K12" i="2"/>
  <c r="H12" i="2"/>
  <c r="K11" i="2"/>
  <c r="H11" i="2"/>
  <c r="K10" i="2"/>
  <c r="H10" i="2"/>
  <c r="K9" i="2"/>
  <c r="H9" i="2"/>
  <c r="K8" i="2"/>
  <c r="H8" i="2"/>
  <c r="H7" i="2"/>
  <c r="H6" i="2"/>
  <c r="H5" i="2"/>
  <c r="C53" i="1"/>
  <c r="M5" i="1"/>
  <c r="M6" i="1"/>
  <c r="M7" i="1"/>
  <c r="M8" i="1"/>
  <c r="K9" i="1"/>
  <c r="M9" i="1"/>
  <c r="K10" i="1"/>
  <c r="M10" i="1"/>
  <c r="K11" i="1"/>
  <c r="M11" i="1"/>
  <c r="K12" i="1"/>
  <c r="M12" i="1"/>
  <c r="K14" i="1"/>
  <c r="M14" i="1"/>
  <c r="K15" i="1"/>
  <c r="M15" i="1"/>
  <c r="K16" i="1"/>
  <c r="M16" i="1"/>
  <c r="K17" i="1"/>
  <c r="M17" i="1"/>
  <c r="K18" i="1"/>
  <c r="M18" i="1"/>
  <c r="K19" i="1"/>
  <c r="M19" i="1"/>
  <c r="K20" i="1"/>
  <c r="M20" i="1"/>
  <c r="K21" i="1"/>
  <c r="M21" i="1"/>
  <c r="K22" i="1"/>
  <c r="M22" i="1"/>
  <c r="K23" i="1"/>
  <c r="M23" i="1"/>
  <c r="K24" i="1"/>
  <c r="M24" i="1"/>
  <c r="K25" i="1"/>
  <c r="M25" i="1"/>
  <c r="K26" i="1"/>
  <c r="M26" i="1"/>
  <c r="K27" i="1"/>
  <c r="M27" i="1"/>
  <c r="K28" i="1"/>
  <c r="M28" i="1"/>
  <c r="K29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M50" i="1"/>
  <c r="K51" i="1"/>
  <c r="M51" i="1"/>
  <c r="K52" i="1"/>
  <c r="M52" i="1"/>
  <c r="M53" i="1"/>
  <c r="K6" i="1"/>
  <c r="K7" i="1"/>
  <c r="K8" i="1"/>
  <c r="K53" i="1"/>
  <c r="D5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Q52" i="1"/>
  <c r="J52" i="1"/>
  <c r="N52" i="1"/>
  <c r="Q51" i="1"/>
  <c r="J51" i="1"/>
  <c r="N51" i="1"/>
  <c r="Q50" i="1"/>
  <c r="J50" i="1"/>
  <c r="N50" i="1"/>
  <c r="Q49" i="1"/>
  <c r="J49" i="1"/>
  <c r="N49" i="1"/>
  <c r="Q48" i="1"/>
  <c r="J48" i="1"/>
  <c r="N48" i="1"/>
  <c r="Q47" i="1"/>
  <c r="J47" i="1"/>
  <c r="N47" i="1"/>
  <c r="Q46" i="1"/>
  <c r="J46" i="1"/>
  <c r="N46" i="1"/>
  <c r="Q45" i="1"/>
  <c r="J45" i="1"/>
  <c r="N45" i="1"/>
  <c r="Q44" i="1"/>
  <c r="J44" i="1"/>
  <c r="N44" i="1"/>
  <c r="Q43" i="1"/>
  <c r="J43" i="1"/>
  <c r="N43" i="1"/>
  <c r="Q42" i="1"/>
  <c r="J42" i="1"/>
  <c r="N42" i="1"/>
  <c r="Q41" i="1"/>
  <c r="J41" i="1"/>
  <c r="N41" i="1"/>
  <c r="Q40" i="1"/>
  <c r="J40" i="1"/>
  <c r="N40" i="1"/>
  <c r="Q39" i="1"/>
  <c r="J39" i="1"/>
  <c r="N39" i="1"/>
  <c r="Q38" i="1"/>
  <c r="J38" i="1"/>
  <c r="N38" i="1"/>
  <c r="Q37" i="1"/>
  <c r="J37" i="1"/>
  <c r="N37" i="1"/>
  <c r="Q36" i="1"/>
  <c r="J36" i="1"/>
  <c r="N36" i="1"/>
  <c r="Q35" i="1"/>
  <c r="J35" i="1"/>
  <c r="N35" i="1"/>
  <c r="Q34" i="1"/>
  <c r="J34" i="1"/>
  <c r="N34" i="1"/>
  <c r="Q33" i="1"/>
  <c r="J33" i="1"/>
  <c r="N33" i="1"/>
  <c r="Q32" i="1"/>
  <c r="J32" i="1"/>
  <c r="N32" i="1"/>
  <c r="Q31" i="1"/>
  <c r="J31" i="1"/>
  <c r="N31" i="1"/>
  <c r="Q30" i="1"/>
  <c r="J30" i="1"/>
  <c r="N30" i="1"/>
  <c r="Q29" i="1"/>
  <c r="J29" i="1"/>
  <c r="N29" i="1"/>
  <c r="Q28" i="1"/>
  <c r="J28" i="1"/>
  <c r="N28" i="1"/>
  <c r="Q27" i="1"/>
  <c r="J27" i="1"/>
  <c r="N27" i="1"/>
  <c r="Q26" i="1"/>
  <c r="J26" i="1"/>
  <c r="N26" i="1"/>
  <c r="Q25" i="1"/>
  <c r="J25" i="1"/>
  <c r="N25" i="1"/>
  <c r="Q24" i="1"/>
  <c r="J24" i="1"/>
  <c r="N24" i="1"/>
  <c r="Q23" i="1"/>
  <c r="J23" i="1"/>
  <c r="N23" i="1"/>
  <c r="Q22" i="1"/>
  <c r="J22" i="1"/>
  <c r="N22" i="1"/>
  <c r="Q21" i="1"/>
  <c r="J21" i="1"/>
  <c r="N21" i="1"/>
  <c r="Q20" i="1"/>
  <c r="J20" i="1"/>
  <c r="N20" i="1"/>
  <c r="Q19" i="1"/>
  <c r="J19" i="1"/>
  <c r="N19" i="1"/>
  <c r="Q18" i="1"/>
  <c r="J18" i="1"/>
  <c r="N18" i="1"/>
  <c r="Q17" i="1"/>
  <c r="J17" i="1"/>
  <c r="N17" i="1"/>
  <c r="Q16" i="1"/>
  <c r="J16" i="1"/>
  <c r="N16" i="1"/>
  <c r="Q15" i="1"/>
  <c r="J15" i="1"/>
  <c r="N15" i="1"/>
  <c r="Q14" i="1"/>
  <c r="J14" i="1"/>
  <c r="N14" i="1"/>
  <c r="Q13" i="1"/>
  <c r="J13" i="1"/>
  <c r="N13" i="1"/>
  <c r="Q12" i="1"/>
  <c r="J12" i="1"/>
  <c r="N12" i="1"/>
  <c r="Q11" i="1"/>
  <c r="J11" i="1"/>
  <c r="N11" i="1"/>
  <c r="Q10" i="1"/>
  <c r="J10" i="1"/>
  <c r="N10" i="1"/>
  <c r="Q9" i="1"/>
  <c r="J9" i="1"/>
  <c r="N9" i="1"/>
  <c r="Q8" i="1"/>
  <c r="J8" i="1"/>
  <c r="N8" i="1"/>
  <c r="J7" i="1"/>
  <c r="N7" i="1"/>
  <c r="J6" i="1"/>
  <c r="N6" i="1"/>
  <c r="J5" i="1"/>
  <c r="N5" i="1"/>
  <c r="E5" i="1"/>
</calcChain>
</file>

<file path=xl/sharedStrings.xml><?xml version="1.0" encoding="utf-8"?>
<sst xmlns="http://schemas.openxmlformats.org/spreadsheetml/2006/main" count="234" uniqueCount="175">
  <si>
    <t>Classi di reddito pensionistico mensile (escluso il rateo della tredicesima)</t>
  </si>
  <si>
    <t>Numero dei pensionati (2)</t>
  </si>
  <si>
    <t>Importo complessivo lordo annuo del reddito pensionistico</t>
  </si>
  <si>
    <t>Importo medio annuo</t>
  </si>
  <si>
    <t>Importo medio mensile</t>
  </si>
  <si>
    <t>Aliquota</t>
  </si>
  <si>
    <t>Fino a 3 volte il minimo</t>
  </si>
  <si>
    <t>Da 3 a 5 volte il minimo</t>
  </si>
  <si>
    <t>Da 1.103 a 1,798</t>
  </si>
  <si>
    <t>Da 5 a 6 volte il minimo</t>
  </si>
  <si>
    <t>Da 1,798,01 a 2,096</t>
  </si>
  <si>
    <t>Da 6 a 7 volte il minimo</t>
  </si>
  <si>
    <t>Da 2,096,01 a 2394.00</t>
  </si>
  <si>
    <t>Da 7 a 8 volte il minimo</t>
  </si>
  <si>
    <t>Da 2394.00 a 2692,00</t>
  </si>
  <si>
    <t>Da 8 a 9 volte il minimo</t>
  </si>
  <si>
    <t>Da 2.692,01 a 2.991,00</t>
  </si>
  <si>
    <t>Da 9 a 10 volte il minimo</t>
  </si>
  <si>
    <t>Da 2.991,01 a 3.282,00</t>
  </si>
  <si>
    <t>Da 10 a 11 volte il minimo</t>
  </si>
  <si>
    <t>Da  3.282,01 a 3.565,00</t>
  </si>
  <si>
    <t>Da 11 a 12 volte il minimo</t>
  </si>
  <si>
    <t>Da 3.565,01 a 3.849,00</t>
  </si>
  <si>
    <t>Da 12 a 13 volte il minimo</t>
  </si>
  <si>
    <t>Da 3.849.6,01 a 4.133,00</t>
  </si>
  <si>
    <t>Da 13 a 14 volte il minimo</t>
  </si>
  <si>
    <t>Da 4.133,01 a 4.407,00</t>
  </si>
  <si>
    <t>Da 14 a 15 volte il minimo</t>
  </si>
  <si>
    <t>Da 4.407,01 a 4.681,00</t>
  </si>
  <si>
    <t>Da 15 a 16 volte il minimo</t>
  </si>
  <si>
    <t>Da 4.681,01 a 4.955,00</t>
  </si>
  <si>
    <t>Da 16 a 17 volte il minimo</t>
  </si>
  <si>
    <t>Da 4.955,01 a 5.230,00</t>
  </si>
  <si>
    <t>Da 17 a 18 volte il minimo</t>
  </si>
  <si>
    <t>Da 5.230,01 a 5.504,00</t>
  </si>
  <si>
    <t>Da 18 a 19 volte il minimo</t>
  </si>
  <si>
    <t>Da 5.504,01 a 5.778,00</t>
  </si>
  <si>
    <t>Da 19 a 20 volte il minimo</t>
  </si>
  <si>
    <t>Da 5.778,01 a 6.053,00</t>
  </si>
  <si>
    <t>Da 20 a 21 volte il minimo</t>
  </si>
  <si>
    <t>Da 6.053,01 a 6.327,00</t>
  </si>
  <si>
    <t>Da 21 a 22 volte il minimo</t>
  </si>
  <si>
    <t>Da 6.327,01 a 6.601,00</t>
  </si>
  <si>
    <t>Da 22 a 23 volte il minimo</t>
  </si>
  <si>
    <t>Da 6.601,01 a 6.875,00</t>
  </si>
  <si>
    <t>Da 23 a 24 volte il minimo</t>
  </si>
  <si>
    <t>Da 6.875,01 a 7.149,00</t>
  </si>
  <si>
    <t>Da 24 a 25 volte il minimo</t>
  </si>
  <si>
    <t>Da 7.149,01 a 7.423,00</t>
  </si>
  <si>
    <t>Da 25 a 26 volte il minimo</t>
  </si>
  <si>
    <t>Da 7.423,01 a 7.698,00</t>
  </si>
  <si>
    <t>Da 26 a 27 volte il minimo</t>
  </si>
  <si>
    <t>Da 7.698,01 a 7.972,00</t>
  </si>
  <si>
    <t>Da 27 a 28 volte il minimo</t>
  </si>
  <si>
    <t>Da 7.972,01 a 8.246,00</t>
  </si>
  <si>
    <t>Da 28 a 29 volte il minimo</t>
  </si>
  <si>
    <t>Da 8.246,01 a 8.520,00</t>
  </si>
  <si>
    <t>Da 29 a 30 volte il minimo</t>
  </si>
  <si>
    <t>Da 8.520,01 a 8.794,00</t>
  </si>
  <si>
    <t>Da 30 a 31 volte il minimo</t>
  </si>
  <si>
    <t>Da 8.794,01 a 9.068,00</t>
  </si>
  <si>
    <t>Da 31 a 32 volte il minimo</t>
  </si>
  <si>
    <t>Da 9.068,01 a 9.343,00</t>
  </si>
  <si>
    <t>Da 32 a 33 volte il minimo</t>
  </si>
  <si>
    <t>Da 9.343,01 a 9.617,00</t>
  </si>
  <si>
    <t>Da 33 a 34 volte il minimo</t>
  </si>
  <si>
    <t>Da 9.617,01 a 9.891,00</t>
  </si>
  <si>
    <t>Da 34 a 35 volte il minimo</t>
  </si>
  <si>
    <t>Da 9.891,01 a 10.165,00</t>
  </si>
  <si>
    <t>Da 35 a 36 volte il minimo</t>
  </si>
  <si>
    <t>Da 10.165,01 a 10.439,00</t>
  </si>
  <si>
    <t>Da 36 a 37 volte il minimo</t>
  </si>
  <si>
    <t>Da 10.439,01 a 10.713,00</t>
  </si>
  <si>
    <t>Da 37 a 38 volte il minimo</t>
  </si>
  <si>
    <t>Da 10.713,01 a 10.988,00</t>
  </si>
  <si>
    <t>Da 38 a 39 volte il minimo</t>
  </si>
  <si>
    <t>Da 10.988,01 a 11.262,00</t>
  </si>
  <si>
    <t>Da 39 a 40 volte il minimo</t>
  </si>
  <si>
    <t>Da 11.262,01 a 11.536,00</t>
  </si>
  <si>
    <t>Da 40 a 41 volte il minimo</t>
  </si>
  <si>
    <t>Da 11.536,01 a 11.810,00</t>
  </si>
  <si>
    <t>Da 41 a 42 volte il minimo</t>
  </si>
  <si>
    <t>Da 11.810,01 a 12.084,00</t>
  </si>
  <si>
    <t>Da 42 a 43 volte il minimo</t>
  </si>
  <si>
    <t>Da 12.084,01 a 12.358,00</t>
  </si>
  <si>
    <t>Da 43 a 44 volte il minimo</t>
  </si>
  <si>
    <t>Da 12.358,01 a 12.633,00</t>
  </si>
  <si>
    <t>Da 44 a 45 volte il minimo</t>
  </si>
  <si>
    <t>Da 12.633,01 a 12.907,00</t>
  </si>
  <si>
    <t>Da 45 a 46 volte il minimo</t>
  </si>
  <si>
    <t>Da 12.907,00 a 13.181,00</t>
  </si>
  <si>
    <t>Da 46 a 47 volte il minimo</t>
  </si>
  <si>
    <t>Da 13.181,01 a 13.455,00</t>
  </si>
  <si>
    <t>Da 47 a 48 volte il minimo</t>
  </si>
  <si>
    <t>Da 13.455,01 a 13.729,00</t>
  </si>
  <si>
    <t>Da 48 a 49 volte il minimo</t>
  </si>
  <si>
    <t>Da 13.729,01 a 14.003,00</t>
  </si>
  <si>
    <t>Da 49 a 50 volte il minimo</t>
  </si>
  <si>
    <t>Da 14.003,01 a 14.278,00</t>
  </si>
  <si>
    <t>Oltre 50 volte il minimo</t>
  </si>
  <si>
    <t>Oltre 14.278,01</t>
  </si>
  <si>
    <t>Totale</t>
  </si>
  <si>
    <t>(2) Non sono compresi gli assegni di cura erogati dalla Provincia Autonoma di Bolzano nè le pensioni erogate dagli organi costituzionali dello Stato (Parlamento, Presidenza della Repubblica, ecc.).</t>
  </si>
  <si>
    <t>Gettito al netto (prelievo sopra soglia)</t>
  </si>
  <si>
    <t>Gettito (prelievo sopra soglia)</t>
  </si>
  <si>
    <t>Contributo medio mensile (prelievo sopra soglia)</t>
  </si>
  <si>
    <t>Contributo medio mensile (prelievo su reddito complessivo)</t>
  </si>
  <si>
    <t>Gettito (prelievo su reddito complessivo)</t>
  </si>
  <si>
    <t>Gettito al netto (prelievo su reddito complessivo)</t>
  </si>
  <si>
    <t>B. SIMULAZIONI SU REDDITO PENSIONISTICO COMPLESSIVO AL NETTO DEL PRELIEVO IRPEF</t>
  </si>
  <si>
    <t>(1) Le classi di reddito pensionistico sono determinate in base all'importo del trattamento minimo 2012 pari a 481,00 euro mensili.</t>
  </si>
  <si>
    <t>Classi di reddito pensionistico mensile (escluso il rateo della tredicesima) - valori al netto del prelievo Irpef</t>
  </si>
  <si>
    <t>Numero pensionati (2)</t>
  </si>
  <si>
    <t>Numero di pensionati e importo complessivo lordo e netto annuo del reddito pensionistico per classi di reddito mensile (1) (in euro) - Anno 2012</t>
  </si>
  <si>
    <t>Importo medio lordo annuo del reddito pensionistico</t>
  </si>
  <si>
    <t>Prelievo Irpef (stima)</t>
  </si>
  <si>
    <t>Importo medio netto annuo del reddito pensionistico (stima)</t>
  </si>
  <si>
    <t>Importo complessivo netto annuo del reddito pensionistico (stima)</t>
  </si>
  <si>
    <t>Soglia minima sopra cui far scattare prelievo</t>
  </si>
  <si>
    <t>Fino a 1.443,00</t>
  </si>
  <si>
    <t>Da 1.443,01 a 2.405,00</t>
  </si>
  <si>
    <t>Da 2.405,01 a 2.886,00</t>
  </si>
  <si>
    <t>Da 2.886,01 a 3.367,00</t>
  </si>
  <si>
    <t>Da 3.367,01 a 3.848,00</t>
  </si>
  <si>
    <t>Da 3.848,01 a .4329,00</t>
  </si>
  <si>
    <t>Da 4.329,01 a 4.810,00</t>
  </si>
  <si>
    <t>Da 4.810,01 a 5.291,00</t>
  </si>
  <si>
    <t>Da 5.291,01 a 5.772,00</t>
  </si>
  <si>
    <t>Da 5.772,01 a 6.253,00</t>
  </si>
  <si>
    <t>Da 6.253,01 a 6.734,00</t>
  </si>
  <si>
    <t>Da 6.734,01 a 7.215,00</t>
  </si>
  <si>
    <t>Da 7.215,01 a 7.696,00</t>
  </si>
  <si>
    <t>Da 7.696,01 a 8.177,00</t>
  </si>
  <si>
    <t>Da 8.177,01 a 8.658,00</t>
  </si>
  <si>
    <t>Da 8.658,01 a 9.139,00</t>
  </si>
  <si>
    <t>Da 9.139,01 a 9.620,00</t>
  </si>
  <si>
    <t>Da 9.620,01 a 10.101,00</t>
  </si>
  <si>
    <t>Da 10.101,01 a 10.582,00</t>
  </si>
  <si>
    <t>Da 10.582,01 a 11.063,00</t>
  </si>
  <si>
    <t>Da 11.063,01 a 11.544,00</t>
  </si>
  <si>
    <t>Da 11.544,01 a 12.025,00</t>
  </si>
  <si>
    <t>Da 12.025,01 a 12.506,00</t>
  </si>
  <si>
    <t>Da 12.506,01 a 12.987,00</t>
  </si>
  <si>
    <t>Da 12.987,01 a 13.468,00</t>
  </si>
  <si>
    <t>Da 13.468,01 a 13.949,00</t>
  </si>
  <si>
    <t>Da 13.949,01 a 14.430,00</t>
  </si>
  <si>
    <t>Da 14.430,01 a 14.911,00</t>
  </si>
  <si>
    <t>Da 14.911,01 a 15.392,00</t>
  </si>
  <si>
    <t>Da 15.392,01 a 15.873,00</t>
  </si>
  <si>
    <t>Da 15.873,01 a 16.354,00</t>
  </si>
  <si>
    <t>Da 16.354,01 a 16.835,00</t>
  </si>
  <si>
    <t>Da 16.835,01 a 17.316,00</t>
  </si>
  <si>
    <t>Da 17.316,01 a 17.797,00</t>
  </si>
  <si>
    <t>Da 17.797,01 a 18.278,00</t>
  </si>
  <si>
    <t>Da 18.278,01 a 18.759,00</t>
  </si>
  <si>
    <t>Da 18.759,01 a 19.240,00</t>
  </si>
  <si>
    <t>Da 19.240,01 a 19.721,00</t>
  </si>
  <si>
    <t>Da 19.721,01 a 20.202,00</t>
  </si>
  <si>
    <t>Da 20.202,01 a 20.683,00</t>
  </si>
  <si>
    <t>Da 20.683,01 a 21.164,00</t>
  </si>
  <si>
    <t>Da 21.164,01 a 21.645,00</t>
  </si>
  <si>
    <t>Da 21.645,01 a 22.126,00</t>
  </si>
  <si>
    <t>Da 22.126,01 a 22.607,00</t>
  </si>
  <si>
    <t>Da 22.607,01 a 23.088,00</t>
  </si>
  <si>
    <t>Da 23.088,01 a 23.569,00</t>
  </si>
  <si>
    <t>Da 23.569,01 a 24.050,00</t>
  </si>
  <si>
    <t>Oltre 24.050,00</t>
  </si>
  <si>
    <t>Numero di pensionati e importo complessivo lordo annuo del reddito pensionistico per classi di reddito mensile (1) (euro) - Anno 2012</t>
  </si>
  <si>
    <t>A. SIMULAZIONI SU REDDITO PENSIONISTICO COMPLESSIVO AL LORDO DEL PRELIEVO IRPEF</t>
  </si>
  <si>
    <t>Contributo medio mensile  (prelievo su reddito complessivo)</t>
  </si>
  <si>
    <t xml:space="preserve">Importo medio netto mensile del reddito pensionistico </t>
  </si>
  <si>
    <t>Fonte: INPS, Casellario Centrale dei Pensionati al 31.12.2012 - Dati provvisori. Elaborazione dati Filippo Teoldi</t>
  </si>
  <si>
    <t>www.lavoce.info</t>
  </si>
  <si>
    <t>Tito Boeri e Tommaso Nannicini "Dalle pensioni d'oro un gettito limitato. Ma utile"</t>
  </si>
  <si>
    <t>Fino a 1.103,00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</si>
</sst>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4" fillId="0" borderId="2" xfId="0" applyFont="1" applyFill="1" applyBorder="1" applyAlignment="1" applyProtection="1">
      <alignment horizontal="center" vertical="top" wrapText="1"/>
      <protection hidden="1"/>
    </xf>
    <xf numFmtId="0" fontId="4" fillId="0" borderId="2" xfId="0" applyNumberFormat="1" applyFont="1" applyFill="1" applyBorder="1" applyAlignment="1" applyProtection="1">
      <alignment horizontal="center" vertical="top" wrapText="1"/>
      <protection hidden="1"/>
    </xf>
    <xf numFmtId="0" fontId="4" fillId="0" borderId="2" xfId="0" applyFont="1" applyFill="1" applyBorder="1" applyAlignment="1" applyProtection="1">
      <alignment horizontal="center" vertical="top" wrapText="1"/>
      <protection hidden="1"/>
    </xf>
    <xf numFmtId="0" fontId="3" fillId="0" borderId="2" xfId="0" applyFont="1" applyFill="1" applyBorder="1" applyAlignment="1" applyProtection="1">
      <alignment horizontal="center" vertical="top"/>
      <protection hidden="1"/>
    </xf>
    <xf numFmtId="0" fontId="5" fillId="0" borderId="2" xfId="0" applyFont="1" applyFill="1" applyBorder="1" applyAlignment="1" applyProtection="1">
      <alignment horizontal="center" vertical="top" wrapText="1"/>
      <protection hidden="1"/>
    </xf>
    <xf numFmtId="0" fontId="0" fillId="0" borderId="0" xfId="0" applyFont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left" wrapText="1"/>
      <protection hidden="1"/>
    </xf>
    <xf numFmtId="3" fontId="6" fillId="0" borderId="0" xfId="0" applyNumberFormat="1" applyFont="1" applyFill="1" applyBorder="1" applyAlignment="1" applyProtection="1">
      <alignment horizontal="right" wrapText="1"/>
      <protection hidden="1"/>
    </xf>
    <xf numFmtId="3" fontId="0" fillId="0" borderId="0" xfId="0" applyNumberFormat="1" applyFont="1" applyProtection="1">
      <protection hidden="1"/>
    </xf>
    <xf numFmtId="4" fontId="0" fillId="0" borderId="0" xfId="0" applyNumberFormat="1" applyFont="1" applyProtection="1">
      <protection hidden="1"/>
    </xf>
    <xf numFmtId="0" fontId="6" fillId="0" borderId="0" xfId="0" applyFont="1" applyFill="1" applyAlignment="1" applyProtection="1">
      <alignment horizontal="left" wrapText="1"/>
      <protection hidden="1"/>
    </xf>
    <xf numFmtId="3" fontId="0" fillId="0" borderId="0" xfId="0" applyNumberFormat="1" applyFont="1" applyFill="1" applyAlignment="1" applyProtection="1">
      <protection hidden="1"/>
    </xf>
    <xf numFmtId="3" fontId="6" fillId="0" borderId="0" xfId="0" applyNumberFormat="1" applyFont="1" applyFill="1" applyAlignment="1" applyProtection="1">
      <alignment horizontal="right" wrapText="1"/>
      <protection hidden="1"/>
    </xf>
    <xf numFmtId="0" fontId="7" fillId="0" borderId="0" xfId="0" applyFont="1" applyFill="1" applyBorder="1" applyAlignment="1" applyProtection="1">
      <alignment horizontal="left" wrapText="1"/>
      <protection hidden="1"/>
    </xf>
    <xf numFmtId="0" fontId="8" fillId="0" borderId="0" xfId="0" applyFont="1" applyFill="1" applyBorder="1" applyAlignment="1" applyProtection="1">
      <alignment horizontal="left" wrapText="1"/>
      <protection hidden="1"/>
    </xf>
    <xf numFmtId="3" fontId="7" fillId="0" borderId="0" xfId="0" applyNumberFormat="1" applyFont="1" applyFill="1" applyBorder="1" applyAlignment="1" applyProtection="1">
      <alignment horizontal="right" wrapText="1"/>
      <protection hidden="1"/>
    </xf>
    <xf numFmtId="9" fontId="0" fillId="2" borderId="1" xfId="0" applyNumberFormat="1" applyFont="1" applyFill="1" applyBorder="1" applyAlignment="1" applyProtection="1">
      <alignment horizontal="center" vertical="top"/>
      <protection hidden="1"/>
    </xf>
    <xf numFmtId="3" fontId="2" fillId="0" borderId="0" xfId="0" applyNumberFormat="1" applyFont="1" applyProtection="1">
      <protection hidden="1"/>
    </xf>
    <xf numFmtId="0" fontId="1" fillId="2" borderId="4" xfId="0" applyFont="1" applyFill="1" applyBorder="1" applyAlignment="1" applyProtection="1">
      <alignment vertical="center"/>
      <protection hidden="1"/>
    </xf>
    <xf numFmtId="0" fontId="1" fillId="2" borderId="4" xfId="0" applyFont="1" applyFill="1" applyBorder="1" applyProtection="1">
      <protection hidden="1"/>
    </xf>
    <xf numFmtId="3" fontId="1" fillId="2" borderId="4" xfId="0" applyNumberFormat="1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left" vertical="top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left" vertical="center"/>
      <protection hidden="1"/>
    </xf>
    <xf numFmtId="4" fontId="7" fillId="0" borderId="0" xfId="0" applyNumberFormat="1" applyFont="1" applyFill="1" applyBorder="1" applyAlignment="1" applyProtection="1">
      <alignment horizontal="right" wrapText="1"/>
      <protection hidden="1"/>
    </xf>
    <xf numFmtId="0" fontId="0" fillId="0" borderId="0" xfId="0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horizontal="left" vertical="center"/>
      <protection hidden="1"/>
    </xf>
    <xf numFmtId="0" fontId="0" fillId="0" borderId="0" xfId="0" applyNumberFormat="1" applyFont="1" applyAlignment="1" applyProtection="1">
      <alignment horizontal="left" vertical="center"/>
      <protection hidden="1"/>
    </xf>
    <xf numFmtId="9" fontId="0" fillId="3" borderId="3" xfId="0" applyNumberFormat="1" applyFont="1" applyFill="1" applyBorder="1" applyAlignment="1" applyProtection="1">
      <alignment horizontal="center" vertical="top"/>
      <protection locked="0"/>
    </xf>
    <xf numFmtId="9" fontId="0" fillId="3" borderId="0" xfId="0" applyNumberFormat="1" applyFont="1" applyFill="1" applyBorder="1" applyAlignment="1" applyProtection="1">
      <alignment horizontal="center" vertical="top"/>
      <protection locked="0"/>
    </xf>
    <xf numFmtId="3" fontId="0" fillId="3" borderId="0" xfId="0" applyNumberFormat="1" applyFont="1" applyFill="1" applyAlignment="1" applyProtection="1">
      <protection locked="0"/>
    </xf>
    <xf numFmtId="0" fontId="3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3" fontId="0" fillId="3" borderId="0" xfId="0" applyNumberFormat="1" applyFont="1" applyFill="1" applyProtection="1">
      <protection locked="0"/>
    </xf>
    <xf numFmtId="0" fontId="3" fillId="4" borderId="0" xfId="0" applyFont="1" applyFill="1" applyAlignment="1" applyProtection="1">
      <alignment horizontal="left" vertical="center"/>
      <protection hidden="1"/>
    </xf>
    <xf numFmtId="0" fontId="10" fillId="4" borderId="0" xfId="1" applyFont="1" applyFill="1" applyAlignment="1" applyProtection="1">
      <alignment horizontal="left" vertical="center"/>
      <protection hidden="1"/>
    </xf>
    <xf numFmtId="0" fontId="0" fillId="4" borderId="0" xfId="0" applyFont="1" applyFill="1" applyAlignment="1" applyProtection="1">
      <alignment horizontal="left" vertical="center"/>
      <protection hidden="1"/>
    </xf>
    <xf numFmtId="4" fontId="7" fillId="4" borderId="0" xfId="0" applyNumberFormat="1" applyFont="1" applyFill="1" applyBorder="1" applyAlignment="1" applyProtection="1">
      <alignment horizontal="right" wrapText="1"/>
      <protection hidden="1"/>
    </xf>
    <xf numFmtId="3" fontId="0" fillId="4" borderId="0" xfId="0" applyNumberFormat="1" applyFont="1" applyFill="1" applyAlignment="1" applyProtection="1">
      <alignment horizontal="left" vertical="center"/>
      <protection hidden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voce.inf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avoce.inf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28" workbookViewId="0">
      <selection activeCell="B62" sqref="B62"/>
    </sheetView>
  </sheetViews>
  <sheetFormatPr defaultRowHeight="15.75" x14ac:dyDescent="0.25"/>
  <cols>
    <col min="1" max="1" width="25" style="29" customWidth="1"/>
    <col min="2" max="2" width="24.125" style="29" customWidth="1"/>
    <col min="3" max="3" width="15.75" style="33" customWidth="1"/>
    <col min="4" max="4" width="21.625" style="29" customWidth="1"/>
    <col min="5" max="5" width="18.875" style="31" customWidth="1"/>
    <col min="6" max="6" width="10.5" style="2" bestFit="1" customWidth="1"/>
    <col min="7" max="7" width="18" style="2" customWidth="1"/>
    <col min="8" max="9" width="19.5" style="2" customWidth="1"/>
    <col min="10" max="10" width="15.5" style="2" customWidth="1"/>
    <col min="11" max="11" width="16.375" style="2" customWidth="1"/>
    <col min="12" max="16384" width="9" style="2"/>
  </cols>
  <sheetData>
    <row r="1" spans="1:11" x14ac:dyDescent="0.25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x14ac:dyDescent="0.25">
      <c r="A2" s="3" t="s">
        <v>167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11" customFormat="1" ht="48" thickBot="1" x14ac:dyDescent="0.3">
      <c r="A4" s="6" t="s">
        <v>0</v>
      </c>
      <c r="B4" s="6"/>
      <c r="C4" s="7" t="s">
        <v>1</v>
      </c>
      <c r="D4" s="8" t="s">
        <v>2</v>
      </c>
      <c r="E4" s="8" t="s">
        <v>114</v>
      </c>
      <c r="F4" s="9" t="s">
        <v>5</v>
      </c>
      <c r="G4" s="10" t="s">
        <v>107</v>
      </c>
      <c r="H4" s="10" t="s">
        <v>169</v>
      </c>
      <c r="I4" s="10" t="s">
        <v>118</v>
      </c>
      <c r="J4" s="10" t="s">
        <v>104</v>
      </c>
      <c r="K4" s="10" t="s">
        <v>105</v>
      </c>
    </row>
    <row r="5" spans="1:11" ht="16.5" thickTop="1" x14ac:dyDescent="0.25">
      <c r="A5" s="12" t="s">
        <v>6</v>
      </c>
      <c r="B5" s="12" t="s">
        <v>119</v>
      </c>
      <c r="C5" s="13">
        <v>11290991</v>
      </c>
      <c r="D5" s="13">
        <v>114635325207</v>
      </c>
      <c r="E5" s="13">
        <v>10153</v>
      </c>
      <c r="F5" s="34">
        <v>0</v>
      </c>
      <c r="G5" s="14">
        <f>D5*F5</f>
        <v>0</v>
      </c>
      <c r="H5" s="15">
        <f>(E5*F5)/12</f>
        <v>0</v>
      </c>
      <c r="I5" s="36">
        <v>2886</v>
      </c>
      <c r="J5" s="14">
        <f t="shared" ref="J5:J10" si="0">((E5-(I5*12))*C5*F5)</f>
        <v>0</v>
      </c>
    </row>
    <row r="6" spans="1:11" x14ac:dyDescent="0.25">
      <c r="A6" s="12" t="s">
        <v>7</v>
      </c>
      <c r="B6" s="12" t="s">
        <v>120</v>
      </c>
      <c r="C6" s="13">
        <v>3813942</v>
      </c>
      <c r="D6" s="13">
        <v>90724593070</v>
      </c>
      <c r="E6" s="13">
        <v>23788</v>
      </c>
      <c r="F6" s="35">
        <v>0</v>
      </c>
      <c r="G6" s="14">
        <f>D6*F6</f>
        <v>0</v>
      </c>
      <c r="H6" s="15">
        <f>(E6*F6)/12</f>
        <v>0</v>
      </c>
      <c r="I6" s="36">
        <v>2886</v>
      </c>
      <c r="J6" s="14">
        <f t="shared" si="0"/>
        <v>0</v>
      </c>
    </row>
    <row r="7" spans="1:11" x14ac:dyDescent="0.25">
      <c r="A7" s="12" t="s">
        <v>9</v>
      </c>
      <c r="B7" s="12" t="s">
        <v>121</v>
      </c>
      <c r="C7" s="13">
        <v>627569</v>
      </c>
      <c r="D7" s="13">
        <v>21324288480</v>
      </c>
      <c r="E7" s="13">
        <v>33979</v>
      </c>
      <c r="F7" s="35">
        <v>0</v>
      </c>
      <c r="G7" s="14">
        <f>D7*F7</f>
        <v>0</v>
      </c>
      <c r="H7" s="15">
        <f>(E7*F7)/12</f>
        <v>0</v>
      </c>
      <c r="I7" s="36">
        <v>2886</v>
      </c>
      <c r="J7" s="14">
        <f t="shared" si="0"/>
        <v>0</v>
      </c>
    </row>
    <row r="8" spans="1:11" x14ac:dyDescent="0.25">
      <c r="A8" s="16" t="s">
        <v>11</v>
      </c>
      <c r="B8" s="16" t="s">
        <v>122</v>
      </c>
      <c r="C8" s="17">
        <v>298701</v>
      </c>
      <c r="D8" s="18">
        <v>12021625588</v>
      </c>
      <c r="E8" s="18">
        <v>40246</v>
      </c>
      <c r="F8" s="35">
        <v>0.02</v>
      </c>
      <c r="G8" s="14">
        <f t="shared" ref="G8:G52" si="1">D8*F8</f>
        <v>240432511.75999999</v>
      </c>
      <c r="H8" s="15">
        <f>(E8*F8)/12</f>
        <v>67.076666666666668</v>
      </c>
      <c r="I8" s="36">
        <v>2886</v>
      </c>
      <c r="J8" s="14">
        <f t="shared" si="0"/>
        <v>33538148.280000001</v>
      </c>
      <c r="K8" s="15">
        <f>J8/C8/12</f>
        <v>9.3566666666666674</v>
      </c>
    </row>
    <row r="9" spans="1:11" x14ac:dyDescent="0.25">
      <c r="A9" s="16" t="s">
        <v>13</v>
      </c>
      <c r="B9" s="16" t="s">
        <v>123</v>
      </c>
      <c r="C9" s="17">
        <v>155565</v>
      </c>
      <c r="D9" s="18">
        <v>7261022377</v>
      </c>
      <c r="E9" s="18">
        <v>46675</v>
      </c>
      <c r="F9" s="35">
        <v>0.02</v>
      </c>
      <c r="G9" s="14">
        <f t="shared" si="1"/>
        <v>145220447.53999999</v>
      </c>
      <c r="H9" s="15">
        <f t="shared" ref="H9:H52" si="2">(E9*F9)/12</f>
        <v>77.791666666666671</v>
      </c>
      <c r="I9" s="36">
        <v>2886</v>
      </c>
      <c r="J9" s="14">
        <f t="shared" si="0"/>
        <v>37469385.899999999</v>
      </c>
      <c r="K9" s="15">
        <f>J9/C9/12</f>
        <v>20.071666666666665</v>
      </c>
    </row>
    <row r="10" spans="1:11" x14ac:dyDescent="0.25">
      <c r="A10" s="16" t="s">
        <v>15</v>
      </c>
      <c r="B10" s="16" t="s">
        <v>124</v>
      </c>
      <c r="C10" s="17">
        <v>90864</v>
      </c>
      <c r="D10" s="18">
        <v>4812565274</v>
      </c>
      <c r="E10" s="18">
        <v>52964</v>
      </c>
      <c r="F10" s="35">
        <v>0.02</v>
      </c>
      <c r="G10" s="14">
        <f t="shared" si="1"/>
        <v>96251305.480000004</v>
      </c>
      <c r="H10" s="15">
        <f t="shared" si="2"/>
        <v>88.273333333333326</v>
      </c>
      <c r="I10" s="36">
        <v>2886</v>
      </c>
      <c r="J10" s="14">
        <f t="shared" si="0"/>
        <v>33314376.960000001</v>
      </c>
      <c r="K10" s="15">
        <f>J10/C10/12</f>
        <v>30.553333333333331</v>
      </c>
    </row>
    <row r="11" spans="1:11" x14ac:dyDescent="0.25">
      <c r="A11" s="16" t="s">
        <v>17</v>
      </c>
      <c r="B11" s="16" t="s">
        <v>125</v>
      </c>
      <c r="C11" s="17">
        <v>67380</v>
      </c>
      <c r="D11" s="18">
        <v>3993300055</v>
      </c>
      <c r="E11" s="18">
        <v>59265</v>
      </c>
      <c r="F11" s="35">
        <v>0.02</v>
      </c>
      <c r="G11" s="14">
        <f t="shared" si="1"/>
        <v>79866001.100000009</v>
      </c>
      <c r="H11" s="15">
        <f t="shared" si="2"/>
        <v>98.774999999999991</v>
      </c>
      <c r="I11" s="36">
        <v>2886</v>
      </c>
      <c r="J11" s="14">
        <f t="shared" ref="J11:J52" si="3">((E11-(I11*12))*C11*F11)</f>
        <v>33195430.800000001</v>
      </c>
      <c r="K11" s="15">
        <f t="shared" ref="K11:K52" si="4">J11/C11/12</f>
        <v>41.055</v>
      </c>
    </row>
    <row r="12" spans="1:11" x14ac:dyDescent="0.25">
      <c r="A12" s="16" t="s">
        <v>19</v>
      </c>
      <c r="B12" s="16" t="s">
        <v>126</v>
      </c>
      <c r="C12" s="17">
        <v>51841</v>
      </c>
      <c r="D12" s="18">
        <v>3398385048</v>
      </c>
      <c r="E12" s="18">
        <v>65554</v>
      </c>
      <c r="F12" s="35">
        <v>0.02</v>
      </c>
      <c r="G12" s="14">
        <f t="shared" si="1"/>
        <v>67967700.960000008</v>
      </c>
      <c r="H12" s="15">
        <f t="shared" si="2"/>
        <v>109.25666666666666</v>
      </c>
      <c r="I12" s="36">
        <v>2886</v>
      </c>
      <c r="J12" s="14">
        <f t="shared" si="3"/>
        <v>32060548.039999999</v>
      </c>
      <c r="K12" s="15">
        <f t="shared" si="4"/>
        <v>51.536666666666662</v>
      </c>
    </row>
    <row r="13" spans="1:11" x14ac:dyDescent="0.25">
      <c r="A13" s="16" t="s">
        <v>21</v>
      </c>
      <c r="B13" s="16" t="s">
        <v>127</v>
      </c>
      <c r="C13" s="17">
        <v>39899</v>
      </c>
      <c r="D13" s="18">
        <v>2864222864</v>
      </c>
      <c r="E13" s="18">
        <v>71787</v>
      </c>
      <c r="F13" s="35">
        <v>0.02</v>
      </c>
      <c r="G13" s="14">
        <f t="shared" si="1"/>
        <v>57284457.280000001</v>
      </c>
      <c r="H13" s="15">
        <f t="shared" si="2"/>
        <v>119.645</v>
      </c>
      <c r="I13" s="36">
        <v>2886</v>
      </c>
      <c r="J13" s="14">
        <f t="shared" si="3"/>
        <v>29648946.900000002</v>
      </c>
      <c r="K13" s="15">
        <f t="shared" si="4"/>
        <v>61.925000000000004</v>
      </c>
    </row>
    <row r="14" spans="1:11" x14ac:dyDescent="0.25">
      <c r="A14" s="16" t="s">
        <v>23</v>
      </c>
      <c r="B14" s="16" t="s">
        <v>128</v>
      </c>
      <c r="C14" s="17">
        <v>26953</v>
      </c>
      <c r="D14" s="18">
        <v>2100222820</v>
      </c>
      <c r="E14" s="18">
        <v>77922</v>
      </c>
      <c r="F14" s="35">
        <v>0.02</v>
      </c>
      <c r="G14" s="14">
        <f t="shared" si="1"/>
        <v>42004456.399999999</v>
      </c>
      <c r="H14" s="15">
        <f t="shared" si="2"/>
        <v>129.87</v>
      </c>
      <c r="I14" s="36">
        <v>2886</v>
      </c>
      <c r="J14" s="14">
        <f t="shared" si="3"/>
        <v>23335907.400000002</v>
      </c>
      <c r="K14" s="15">
        <f t="shared" si="4"/>
        <v>72.150000000000006</v>
      </c>
    </row>
    <row r="15" spans="1:11" x14ac:dyDescent="0.25">
      <c r="A15" s="16" t="s">
        <v>25</v>
      </c>
      <c r="B15" s="16" t="s">
        <v>129</v>
      </c>
      <c r="C15" s="17">
        <v>19807</v>
      </c>
      <c r="D15" s="18">
        <v>1669388290</v>
      </c>
      <c r="E15" s="18">
        <v>84283</v>
      </c>
      <c r="F15" s="35">
        <v>0.05</v>
      </c>
      <c r="G15" s="14">
        <f t="shared" si="1"/>
        <v>83469414.5</v>
      </c>
      <c r="H15" s="15">
        <f t="shared" si="2"/>
        <v>351.17916666666673</v>
      </c>
      <c r="I15" s="36">
        <v>2886</v>
      </c>
      <c r="J15" s="14">
        <f t="shared" si="3"/>
        <v>49171867.850000001</v>
      </c>
      <c r="K15" s="15">
        <f t="shared" si="4"/>
        <v>206.87916666666669</v>
      </c>
    </row>
    <row r="16" spans="1:11" x14ac:dyDescent="0.25">
      <c r="A16" s="16" t="s">
        <v>27</v>
      </c>
      <c r="B16" s="16" t="s">
        <v>130</v>
      </c>
      <c r="C16" s="17">
        <v>13331</v>
      </c>
      <c r="D16" s="18">
        <v>1205795840</v>
      </c>
      <c r="E16" s="18">
        <v>90451</v>
      </c>
      <c r="F16" s="35">
        <v>0.05</v>
      </c>
      <c r="G16" s="14">
        <f t="shared" si="1"/>
        <v>60289792</v>
      </c>
      <c r="H16" s="15">
        <f t="shared" si="2"/>
        <v>376.87916666666666</v>
      </c>
      <c r="I16" s="36">
        <v>2886</v>
      </c>
      <c r="J16" s="14">
        <f t="shared" si="3"/>
        <v>37206154.450000003</v>
      </c>
      <c r="K16" s="15">
        <f t="shared" si="4"/>
        <v>232.57916666666668</v>
      </c>
    </row>
    <row r="17" spans="1:11" x14ac:dyDescent="0.25">
      <c r="A17" s="16" t="s">
        <v>29</v>
      </c>
      <c r="B17" s="16" t="s">
        <v>131</v>
      </c>
      <c r="C17" s="17">
        <v>9090</v>
      </c>
      <c r="D17" s="18">
        <v>879004555</v>
      </c>
      <c r="E17" s="18">
        <v>96700</v>
      </c>
      <c r="F17" s="35">
        <v>0.05</v>
      </c>
      <c r="G17" s="14">
        <f t="shared" si="1"/>
        <v>43950227.75</v>
      </c>
      <c r="H17" s="15">
        <f t="shared" si="2"/>
        <v>402.91666666666669</v>
      </c>
      <c r="I17" s="36">
        <v>2886</v>
      </c>
      <c r="J17" s="14">
        <f t="shared" si="3"/>
        <v>28209906</v>
      </c>
      <c r="K17" s="15">
        <f t="shared" si="4"/>
        <v>258.61666666666667</v>
      </c>
    </row>
    <row r="18" spans="1:11" x14ac:dyDescent="0.25">
      <c r="A18" s="16" t="s">
        <v>31</v>
      </c>
      <c r="B18" s="16" t="s">
        <v>132</v>
      </c>
      <c r="C18" s="17">
        <v>6184</v>
      </c>
      <c r="D18" s="18">
        <v>636817785</v>
      </c>
      <c r="E18" s="18">
        <v>102978</v>
      </c>
      <c r="F18" s="35">
        <v>0.05</v>
      </c>
      <c r="G18" s="14">
        <f t="shared" si="1"/>
        <v>31840889.25</v>
      </c>
      <c r="H18" s="15">
        <f t="shared" si="2"/>
        <v>429.07500000000005</v>
      </c>
      <c r="I18" s="36">
        <v>2886</v>
      </c>
      <c r="J18" s="14">
        <f t="shared" si="3"/>
        <v>21132583.200000003</v>
      </c>
      <c r="K18" s="15">
        <f t="shared" si="4"/>
        <v>284.77500000000003</v>
      </c>
    </row>
    <row r="19" spans="1:11" x14ac:dyDescent="0.25">
      <c r="A19" s="16" t="s">
        <v>33</v>
      </c>
      <c r="B19" s="16" t="s">
        <v>133</v>
      </c>
      <c r="C19" s="17">
        <v>4450</v>
      </c>
      <c r="D19" s="18">
        <v>486373292</v>
      </c>
      <c r="E19" s="18">
        <v>109297</v>
      </c>
      <c r="F19" s="35">
        <v>0.05</v>
      </c>
      <c r="G19" s="14">
        <f t="shared" si="1"/>
        <v>24318664.600000001</v>
      </c>
      <c r="H19" s="15">
        <f t="shared" si="2"/>
        <v>455.4041666666667</v>
      </c>
      <c r="I19" s="36">
        <v>2886</v>
      </c>
      <c r="J19" s="14">
        <f t="shared" si="3"/>
        <v>16612962.5</v>
      </c>
      <c r="K19" s="15">
        <f t="shared" si="4"/>
        <v>311.10416666666669</v>
      </c>
    </row>
    <row r="20" spans="1:11" x14ac:dyDescent="0.25">
      <c r="A20" s="16" t="s">
        <v>35</v>
      </c>
      <c r="B20" s="16" t="s">
        <v>134</v>
      </c>
      <c r="C20" s="17">
        <v>3265</v>
      </c>
      <c r="D20" s="18">
        <v>377274886</v>
      </c>
      <c r="E20" s="18">
        <v>115551</v>
      </c>
      <c r="F20" s="35">
        <v>0.05</v>
      </c>
      <c r="G20" s="14">
        <f t="shared" si="1"/>
        <v>18863744.300000001</v>
      </c>
      <c r="H20" s="15">
        <f t="shared" si="2"/>
        <v>481.46250000000003</v>
      </c>
      <c r="I20" s="36">
        <v>2886</v>
      </c>
      <c r="J20" s="14">
        <f t="shared" si="3"/>
        <v>13210026.75</v>
      </c>
      <c r="K20" s="15">
        <f t="shared" si="4"/>
        <v>337.16249999999997</v>
      </c>
    </row>
    <row r="21" spans="1:11" x14ac:dyDescent="0.25">
      <c r="A21" s="16" t="s">
        <v>37</v>
      </c>
      <c r="B21" s="16" t="s">
        <v>135</v>
      </c>
      <c r="C21" s="17">
        <v>2489</v>
      </c>
      <c r="D21" s="18">
        <v>303058882</v>
      </c>
      <c r="E21" s="18">
        <v>121759</v>
      </c>
      <c r="F21" s="35">
        <v>0.05</v>
      </c>
      <c r="G21" s="14">
        <f t="shared" si="1"/>
        <v>15152944.100000001</v>
      </c>
      <c r="H21" s="15">
        <f t="shared" si="2"/>
        <v>507.32916666666671</v>
      </c>
      <c r="I21" s="36">
        <v>2886</v>
      </c>
      <c r="J21" s="14">
        <f t="shared" si="3"/>
        <v>10842955.15</v>
      </c>
      <c r="K21" s="15">
        <f t="shared" si="4"/>
        <v>363.0291666666667</v>
      </c>
    </row>
    <row r="22" spans="1:11" x14ac:dyDescent="0.25">
      <c r="A22" s="16" t="s">
        <v>39</v>
      </c>
      <c r="B22" s="16" t="s">
        <v>136</v>
      </c>
      <c r="C22" s="17">
        <v>1823</v>
      </c>
      <c r="D22" s="18">
        <v>233473518</v>
      </c>
      <c r="E22" s="18">
        <v>128071</v>
      </c>
      <c r="F22" s="35">
        <v>0.05</v>
      </c>
      <c r="G22" s="14">
        <f t="shared" si="1"/>
        <v>11673675.9</v>
      </c>
      <c r="H22" s="15">
        <f t="shared" si="2"/>
        <v>533.62916666666672</v>
      </c>
      <c r="I22" s="36">
        <v>2886</v>
      </c>
      <c r="J22" s="14">
        <f t="shared" si="3"/>
        <v>8516964.8499999996</v>
      </c>
      <c r="K22" s="15">
        <f t="shared" si="4"/>
        <v>389.32916666666665</v>
      </c>
    </row>
    <row r="23" spans="1:11" ht="16.5" customHeight="1" x14ac:dyDescent="0.25">
      <c r="A23" s="16" t="s">
        <v>41</v>
      </c>
      <c r="B23" s="16" t="s">
        <v>137</v>
      </c>
      <c r="C23" s="17">
        <v>1489</v>
      </c>
      <c r="D23" s="18">
        <v>200075780</v>
      </c>
      <c r="E23" s="18">
        <v>134369</v>
      </c>
      <c r="F23" s="35">
        <v>0.05</v>
      </c>
      <c r="G23" s="14">
        <f t="shared" si="1"/>
        <v>10003789</v>
      </c>
      <c r="H23" s="15">
        <f t="shared" si="2"/>
        <v>559.87083333333339</v>
      </c>
      <c r="I23" s="36">
        <v>2886</v>
      </c>
      <c r="J23" s="14">
        <f t="shared" si="3"/>
        <v>7425419.6500000004</v>
      </c>
      <c r="K23" s="15">
        <f t="shared" si="4"/>
        <v>415.57083333333338</v>
      </c>
    </row>
    <row r="24" spans="1:11" ht="18" customHeight="1" x14ac:dyDescent="0.25">
      <c r="A24" s="16" t="s">
        <v>43</v>
      </c>
      <c r="B24" s="16" t="s">
        <v>138</v>
      </c>
      <c r="C24" s="17">
        <v>1203</v>
      </c>
      <c r="D24" s="18">
        <v>169146539</v>
      </c>
      <c r="E24" s="18">
        <v>140604</v>
      </c>
      <c r="F24" s="35">
        <v>0.05</v>
      </c>
      <c r="G24" s="14">
        <f t="shared" si="1"/>
        <v>8457326.9500000011</v>
      </c>
      <c r="H24" s="15">
        <f t="shared" si="2"/>
        <v>585.85</v>
      </c>
      <c r="I24" s="36">
        <v>2886</v>
      </c>
      <c r="J24" s="14">
        <f t="shared" si="3"/>
        <v>6374215.8000000007</v>
      </c>
      <c r="K24" s="15">
        <f t="shared" si="4"/>
        <v>441.55</v>
      </c>
    </row>
    <row r="25" spans="1:11" ht="18" customHeight="1" x14ac:dyDescent="0.25">
      <c r="A25" s="16" t="s">
        <v>45</v>
      </c>
      <c r="B25" s="16" t="s">
        <v>139</v>
      </c>
      <c r="C25" s="17">
        <v>1172</v>
      </c>
      <c r="D25" s="18">
        <v>171876448</v>
      </c>
      <c r="E25" s="18">
        <v>146652</v>
      </c>
      <c r="F25" s="35">
        <v>0.05</v>
      </c>
      <c r="G25" s="14">
        <f t="shared" si="1"/>
        <v>8593822.4000000004</v>
      </c>
      <c r="H25" s="15">
        <f t="shared" si="2"/>
        <v>611.05000000000007</v>
      </c>
      <c r="I25" s="36">
        <v>2886</v>
      </c>
      <c r="J25" s="14">
        <f t="shared" si="3"/>
        <v>6564372</v>
      </c>
      <c r="K25" s="15">
        <f t="shared" si="4"/>
        <v>466.75</v>
      </c>
    </row>
    <row r="26" spans="1:11" ht="18.75" customHeight="1" x14ac:dyDescent="0.25">
      <c r="A26" s="16" t="s">
        <v>47</v>
      </c>
      <c r="B26" s="16" t="s">
        <v>140</v>
      </c>
      <c r="C26" s="18">
        <v>959</v>
      </c>
      <c r="D26" s="18">
        <v>146808517</v>
      </c>
      <c r="E26" s="18">
        <v>153085</v>
      </c>
      <c r="F26" s="35">
        <v>0.05</v>
      </c>
      <c r="G26" s="14">
        <f t="shared" si="1"/>
        <v>7340425.8500000006</v>
      </c>
      <c r="H26" s="15">
        <f t="shared" si="2"/>
        <v>637.85416666666663</v>
      </c>
      <c r="I26" s="36">
        <v>2886</v>
      </c>
      <c r="J26" s="14">
        <f t="shared" si="3"/>
        <v>5679821.3500000006</v>
      </c>
      <c r="K26" s="15">
        <f t="shared" si="4"/>
        <v>493.55416666666673</v>
      </c>
    </row>
    <row r="27" spans="1:11" ht="20.25" customHeight="1" x14ac:dyDescent="0.25">
      <c r="A27" s="16" t="s">
        <v>49</v>
      </c>
      <c r="B27" s="16" t="s">
        <v>141</v>
      </c>
      <c r="C27" s="18">
        <v>753</v>
      </c>
      <c r="D27" s="18">
        <v>119943066</v>
      </c>
      <c r="E27" s="18">
        <v>159287</v>
      </c>
      <c r="F27" s="35">
        <v>0.05</v>
      </c>
      <c r="G27" s="14">
        <f t="shared" si="1"/>
        <v>5997153.3000000007</v>
      </c>
      <c r="H27" s="15">
        <f t="shared" si="2"/>
        <v>663.69583333333333</v>
      </c>
      <c r="I27" s="36">
        <v>2886</v>
      </c>
      <c r="J27" s="14">
        <f t="shared" si="3"/>
        <v>4693260.75</v>
      </c>
      <c r="K27" s="15">
        <f t="shared" si="4"/>
        <v>519.39583333333337</v>
      </c>
    </row>
    <row r="28" spans="1:11" ht="18.75" customHeight="1" x14ac:dyDescent="0.25">
      <c r="A28" s="16" t="s">
        <v>51</v>
      </c>
      <c r="B28" s="16" t="s">
        <v>142</v>
      </c>
      <c r="C28" s="18">
        <v>589</v>
      </c>
      <c r="D28" s="18">
        <v>97527174</v>
      </c>
      <c r="E28" s="18">
        <v>165581</v>
      </c>
      <c r="F28" s="35">
        <v>0.1</v>
      </c>
      <c r="G28" s="14">
        <f t="shared" si="1"/>
        <v>9752717.4000000004</v>
      </c>
      <c r="H28" s="15">
        <f t="shared" si="2"/>
        <v>1379.8416666666669</v>
      </c>
      <c r="I28" s="36">
        <v>2886</v>
      </c>
      <c r="J28" s="14">
        <f t="shared" si="3"/>
        <v>7712896.1000000006</v>
      </c>
      <c r="K28" s="15">
        <f t="shared" si="4"/>
        <v>1091.2416666666668</v>
      </c>
    </row>
    <row r="29" spans="1:11" ht="18" customHeight="1" x14ac:dyDescent="0.25">
      <c r="A29" s="16" t="s">
        <v>53</v>
      </c>
      <c r="B29" s="16" t="s">
        <v>143</v>
      </c>
      <c r="C29" s="18">
        <v>478</v>
      </c>
      <c r="D29" s="18">
        <v>82149759</v>
      </c>
      <c r="E29" s="18">
        <v>171861</v>
      </c>
      <c r="F29" s="35">
        <v>0.1</v>
      </c>
      <c r="G29" s="14">
        <f t="shared" si="1"/>
        <v>8214975.9000000004</v>
      </c>
      <c r="H29" s="15">
        <f t="shared" si="2"/>
        <v>1432.1750000000002</v>
      </c>
      <c r="I29" s="36">
        <v>2886</v>
      </c>
      <c r="J29" s="14">
        <f t="shared" si="3"/>
        <v>6559546.2000000002</v>
      </c>
      <c r="K29" s="15">
        <f t="shared" si="4"/>
        <v>1143.575</v>
      </c>
    </row>
    <row r="30" spans="1:11" ht="17.25" customHeight="1" x14ac:dyDescent="0.25">
      <c r="A30" s="16" t="s">
        <v>55</v>
      </c>
      <c r="B30" s="16" t="s">
        <v>144</v>
      </c>
      <c r="C30" s="18">
        <v>345</v>
      </c>
      <c r="D30" s="18">
        <v>61385219</v>
      </c>
      <c r="E30" s="18">
        <v>177928</v>
      </c>
      <c r="F30" s="35">
        <v>0.1</v>
      </c>
      <c r="G30" s="14">
        <f t="shared" si="1"/>
        <v>6138521.9000000004</v>
      </c>
      <c r="H30" s="15">
        <f t="shared" si="2"/>
        <v>1482.7333333333333</v>
      </c>
      <c r="I30" s="36">
        <v>2886</v>
      </c>
      <c r="J30" s="14">
        <f t="shared" si="3"/>
        <v>4943712</v>
      </c>
      <c r="K30" s="15">
        <f t="shared" si="4"/>
        <v>1194.1333333333334</v>
      </c>
    </row>
    <row r="31" spans="1:11" ht="16.5" customHeight="1" x14ac:dyDescent="0.25">
      <c r="A31" s="16" t="s">
        <v>57</v>
      </c>
      <c r="B31" s="16" t="s">
        <v>145</v>
      </c>
      <c r="C31" s="18">
        <v>256</v>
      </c>
      <c r="D31" s="18">
        <v>47189591</v>
      </c>
      <c r="E31" s="18">
        <v>184334</v>
      </c>
      <c r="F31" s="35">
        <v>0.1</v>
      </c>
      <c r="G31" s="14">
        <f t="shared" si="1"/>
        <v>4718959.1000000006</v>
      </c>
      <c r="H31" s="15">
        <f t="shared" si="2"/>
        <v>1536.1166666666668</v>
      </c>
      <c r="I31" s="36">
        <v>2886</v>
      </c>
      <c r="J31" s="14">
        <f t="shared" si="3"/>
        <v>3832371.2000000002</v>
      </c>
      <c r="K31" s="15">
        <f t="shared" si="4"/>
        <v>1247.5166666666667</v>
      </c>
    </row>
    <row r="32" spans="1:11" ht="19.5" customHeight="1" x14ac:dyDescent="0.25">
      <c r="A32" s="16" t="s">
        <v>59</v>
      </c>
      <c r="B32" s="16" t="s">
        <v>146</v>
      </c>
      <c r="C32" s="18">
        <v>204</v>
      </c>
      <c r="D32" s="18">
        <v>38910091</v>
      </c>
      <c r="E32" s="18">
        <v>190736</v>
      </c>
      <c r="F32" s="35">
        <v>0.1</v>
      </c>
      <c r="G32" s="14">
        <f t="shared" si="1"/>
        <v>3891009.1</v>
      </c>
      <c r="H32" s="15">
        <f t="shared" si="2"/>
        <v>1589.4666666666669</v>
      </c>
      <c r="I32" s="36">
        <v>2886</v>
      </c>
      <c r="J32" s="14">
        <f t="shared" si="3"/>
        <v>3184521.6</v>
      </c>
      <c r="K32" s="15">
        <f t="shared" si="4"/>
        <v>1300.8666666666666</v>
      </c>
    </row>
    <row r="33" spans="1:11" ht="16.5" customHeight="1" x14ac:dyDescent="0.25">
      <c r="A33" s="16" t="s">
        <v>61</v>
      </c>
      <c r="B33" s="16" t="s">
        <v>147</v>
      </c>
      <c r="C33" s="18">
        <v>206</v>
      </c>
      <c r="D33" s="18">
        <v>40546430</v>
      </c>
      <c r="E33" s="18">
        <v>196827</v>
      </c>
      <c r="F33" s="35">
        <v>0.1</v>
      </c>
      <c r="G33" s="14">
        <f t="shared" si="1"/>
        <v>4054643</v>
      </c>
      <c r="H33" s="15">
        <f t="shared" si="2"/>
        <v>1640.2250000000001</v>
      </c>
      <c r="I33" s="36">
        <v>2886</v>
      </c>
      <c r="J33" s="14">
        <f t="shared" si="3"/>
        <v>3341217</v>
      </c>
      <c r="K33" s="15">
        <f t="shared" si="4"/>
        <v>1351.625</v>
      </c>
    </row>
    <row r="34" spans="1:11" ht="16.5" customHeight="1" x14ac:dyDescent="0.25">
      <c r="A34" s="16" t="s">
        <v>63</v>
      </c>
      <c r="B34" s="16" t="s">
        <v>148</v>
      </c>
      <c r="C34" s="18">
        <v>177</v>
      </c>
      <c r="D34" s="18">
        <v>35914691</v>
      </c>
      <c r="E34" s="18">
        <v>202908</v>
      </c>
      <c r="F34" s="35">
        <v>0.1</v>
      </c>
      <c r="G34" s="14">
        <f t="shared" si="1"/>
        <v>3591469.1</v>
      </c>
      <c r="H34" s="15">
        <f t="shared" si="2"/>
        <v>1690.9000000000003</v>
      </c>
      <c r="I34" s="36">
        <v>2886</v>
      </c>
      <c r="J34" s="14">
        <f t="shared" si="3"/>
        <v>2978485.2</v>
      </c>
      <c r="K34" s="15">
        <f t="shared" si="4"/>
        <v>1402.3000000000002</v>
      </c>
    </row>
    <row r="35" spans="1:11" ht="19.5" customHeight="1" x14ac:dyDescent="0.25">
      <c r="A35" s="16" t="s">
        <v>65</v>
      </c>
      <c r="B35" s="16" t="s">
        <v>149</v>
      </c>
      <c r="C35" s="18">
        <v>130</v>
      </c>
      <c r="D35" s="18">
        <v>27232964</v>
      </c>
      <c r="E35" s="18">
        <v>209484</v>
      </c>
      <c r="F35" s="35">
        <v>0.1</v>
      </c>
      <c r="G35" s="14">
        <f t="shared" si="1"/>
        <v>2723296.4000000004</v>
      </c>
      <c r="H35" s="15">
        <f t="shared" si="2"/>
        <v>1745.7</v>
      </c>
      <c r="I35" s="36">
        <v>2886</v>
      </c>
      <c r="J35" s="14">
        <f t="shared" si="3"/>
        <v>2273076</v>
      </c>
      <c r="K35" s="15">
        <f t="shared" si="4"/>
        <v>1457.1000000000001</v>
      </c>
    </row>
    <row r="36" spans="1:11" ht="15.75" customHeight="1" x14ac:dyDescent="0.25">
      <c r="A36" s="16" t="s">
        <v>67</v>
      </c>
      <c r="B36" s="16" t="s">
        <v>150</v>
      </c>
      <c r="C36" s="18">
        <v>89</v>
      </c>
      <c r="D36" s="18">
        <v>19193786</v>
      </c>
      <c r="E36" s="18">
        <v>215661</v>
      </c>
      <c r="F36" s="35">
        <v>0.1</v>
      </c>
      <c r="G36" s="14">
        <f t="shared" si="1"/>
        <v>1919378.6</v>
      </c>
      <c r="H36" s="15">
        <f t="shared" si="2"/>
        <v>1797.1750000000002</v>
      </c>
      <c r="I36" s="36">
        <v>2886</v>
      </c>
      <c r="J36" s="14">
        <f t="shared" si="3"/>
        <v>1611158.1</v>
      </c>
      <c r="K36" s="15">
        <f t="shared" si="4"/>
        <v>1508.575</v>
      </c>
    </row>
    <row r="37" spans="1:11" ht="20.25" customHeight="1" x14ac:dyDescent="0.25">
      <c r="A37" s="16" t="s">
        <v>69</v>
      </c>
      <c r="B37" s="16" t="s">
        <v>151</v>
      </c>
      <c r="C37" s="18">
        <v>91</v>
      </c>
      <c r="D37" s="18">
        <v>20163998</v>
      </c>
      <c r="E37" s="18">
        <v>221582</v>
      </c>
      <c r="F37" s="35">
        <v>0.15</v>
      </c>
      <c r="G37" s="14">
        <f t="shared" si="1"/>
        <v>3024599.6999999997</v>
      </c>
      <c r="H37" s="15">
        <f t="shared" si="2"/>
        <v>2769.7749999999996</v>
      </c>
      <c r="I37" s="36">
        <v>2886</v>
      </c>
      <c r="J37" s="14">
        <f t="shared" si="3"/>
        <v>2551867.5</v>
      </c>
      <c r="K37" s="15">
        <f t="shared" si="4"/>
        <v>2336.875</v>
      </c>
    </row>
    <row r="38" spans="1:11" ht="18" customHeight="1" x14ac:dyDescent="0.25">
      <c r="A38" s="16" t="s">
        <v>71</v>
      </c>
      <c r="B38" s="16" t="s">
        <v>152</v>
      </c>
      <c r="C38" s="18">
        <v>66</v>
      </c>
      <c r="D38" s="18">
        <v>15058290</v>
      </c>
      <c r="E38" s="18">
        <v>228156</v>
      </c>
      <c r="F38" s="35">
        <v>0.15</v>
      </c>
      <c r="G38" s="14">
        <f t="shared" si="1"/>
        <v>2258743.5</v>
      </c>
      <c r="H38" s="15">
        <f t="shared" si="2"/>
        <v>2851.9500000000003</v>
      </c>
      <c r="I38" s="36">
        <v>2886</v>
      </c>
      <c r="J38" s="14">
        <f t="shared" si="3"/>
        <v>1915887.5999999999</v>
      </c>
      <c r="K38" s="15">
        <f t="shared" si="4"/>
        <v>2419.0499999999997</v>
      </c>
    </row>
    <row r="39" spans="1:11" ht="16.5" customHeight="1" x14ac:dyDescent="0.25">
      <c r="A39" s="16" t="s">
        <v>73</v>
      </c>
      <c r="B39" s="16" t="s">
        <v>153</v>
      </c>
      <c r="C39" s="18">
        <v>76</v>
      </c>
      <c r="D39" s="18">
        <v>17829540</v>
      </c>
      <c r="E39" s="18">
        <v>234599</v>
      </c>
      <c r="F39" s="35">
        <v>0.15</v>
      </c>
      <c r="G39" s="14">
        <f t="shared" si="1"/>
        <v>2674431</v>
      </c>
      <c r="H39" s="15">
        <f t="shared" si="2"/>
        <v>2932.4874999999997</v>
      </c>
      <c r="I39" s="36">
        <v>2886</v>
      </c>
      <c r="J39" s="14">
        <f t="shared" si="3"/>
        <v>2279623.7999999998</v>
      </c>
      <c r="K39" s="15">
        <f t="shared" si="4"/>
        <v>2499.5875000000001</v>
      </c>
    </row>
    <row r="40" spans="1:11" ht="15" customHeight="1" x14ac:dyDescent="0.25">
      <c r="A40" s="16" t="s">
        <v>75</v>
      </c>
      <c r="B40" s="16" t="s">
        <v>154</v>
      </c>
      <c r="C40" s="18">
        <v>50</v>
      </c>
      <c r="D40" s="18">
        <v>12044241</v>
      </c>
      <c r="E40" s="18">
        <v>240885</v>
      </c>
      <c r="F40" s="35">
        <v>0.15</v>
      </c>
      <c r="G40" s="14">
        <f t="shared" si="1"/>
        <v>1806636.15</v>
      </c>
      <c r="H40" s="15">
        <f t="shared" si="2"/>
        <v>3011.0625</v>
      </c>
      <c r="I40" s="36">
        <v>2886</v>
      </c>
      <c r="J40" s="14">
        <f t="shared" si="3"/>
        <v>1546897.5</v>
      </c>
      <c r="K40" s="15">
        <f t="shared" si="4"/>
        <v>2578.1624999999999</v>
      </c>
    </row>
    <row r="41" spans="1:11" ht="14.25" customHeight="1" x14ac:dyDescent="0.25">
      <c r="A41" s="16" t="s">
        <v>77</v>
      </c>
      <c r="B41" s="16" t="s">
        <v>155</v>
      </c>
      <c r="C41" s="18">
        <v>52</v>
      </c>
      <c r="D41" s="18">
        <v>12835260</v>
      </c>
      <c r="E41" s="18">
        <v>246832</v>
      </c>
      <c r="F41" s="35">
        <v>0.15</v>
      </c>
      <c r="G41" s="14">
        <f t="shared" si="1"/>
        <v>1925289</v>
      </c>
      <c r="H41" s="15">
        <f t="shared" si="2"/>
        <v>3085.3999999999996</v>
      </c>
      <c r="I41" s="36">
        <v>2886</v>
      </c>
      <c r="J41" s="14">
        <f t="shared" si="3"/>
        <v>1655160</v>
      </c>
      <c r="K41" s="15">
        <f t="shared" si="4"/>
        <v>2652.5</v>
      </c>
    </row>
    <row r="42" spans="1:11" ht="18" customHeight="1" x14ac:dyDescent="0.25">
      <c r="A42" s="16" t="s">
        <v>79</v>
      </c>
      <c r="B42" s="16" t="s">
        <v>156</v>
      </c>
      <c r="C42" s="18">
        <v>41</v>
      </c>
      <c r="D42" s="18">
        <v>10379070</v>
      </c>
      <c r="E42" s="18">
        <v>253148</v>
      </c>
      <c r="F42" s="35">
        <v>0.15</v>
      </c>
      <c r="G42" s="14">
        <f t="shared" si="1"/>
        <v>1556860.5</v>
      </c>
      <c r="H42" s="15">
        <f t="shared" si="2"/>
        <v>3164.35</v>
      </c>
      <c r="I42" s="36">
        <v>2886</v>
      </c>
      <c r="J42" s="14">
        <f t="shared" si="3"/>
        <v>1343873.4</v>
      </c>
      <c r="K42" s="15">
        <f t="shared" si="4"/>
        <v>2731.4499999999994</v>
      </c>
    </row>
    <row r="43" spans="1:11" ht="17.25" customHeight="1" x14ac:dyDescent="0.25">
      <c r="A43" s="16" t="s">
        <v>81</v>
      </c>
      <c r="B43" s="16" t="s">
        <v>157</v>
      </c>
      <c r="C43" s="18">
        <v>42</v>
      </c>
      <c r="D43" s="18">
        <v>10888857</v>
      </c>
      <c r="E43" s="18">
        <v>259258</v>
      </c>
      <c r="F43" s="35">
        <v>0.15</v>
      </c>
      <c r="G43" s="14">
        <f t="shared" si="1"/>
        <v>1633328.55</v>
      </c>
      <c r="H43" s="15">
        <f t="shared" si="2"/>
        <v>3240.7249999999999</v>
      </c>
      <c r="I43" s="36">
        <v>2886</v>
      </c>
      <c r="J43" s="14">
        <f t="shared" si="3"/>
        <v>1415143.8</v>
      </c>
      <c r="K43" s="15">
        <f t="shared" si="4"/>
        <v>2807.8250000000003</v>
      </c>
    </row>
    <row r="44" spans="1:11" ht="15.75" customHeight="1" x14ac:dyDescent="0.25">
      <c r="A44" s="16" t="s">
        <v>83</v>
      </c>
      <c r="B44" s="16" t="s">
        <v>158</v>
      </c>
      <c r="C44" s="18">
        <v>48</v>
      </c>
      <c r="D44" s="18">
        <v>12757549</v>
      </c>
      <c r="E44" s="18">
        <v>265782</v>
      </c>
      <c r="F44" s="35">
        <v>0.15</v>
      </c>
      <c r="G44" s="14">
        <f t="shared" si="1"/>
        <v>1913632.3499999999</v>
      </c>
      <c r="H44" s="15">
        <f t="shared" si="2"/>
        <v>3322.2749999999996</v>
      </c>
      <c r="I44" s="36">
        <v>2886</v>
      </c>
      <c r="J44" s="14">
        <f t="shared" si="3"/>
        <v>1664280</v>
      </c>
      <c r="K44" s="15">
        <f t="shared" si="4"/>
        <v>2889.375</v>
      </c>
    </row>
    <row r="45" spans="1:11" ht="16.5" customHeight="1" x14ac:dyDescent="0.25">
      <c r="A45" s="16" t="s">
        <v>85</v>
      </c>
      <c r="B45" s="16" t="s">
        <v>159</v>
      </c>
      <c r="C45" s="18">
        <v>39</v>
      </c>
      <c r="D45" s="18">
        <v>10600524</v>
      </c>
      <c r="E45" s="18">
        <v>271808</v>
      </c>
      <c r="F45" s="35">
        <v>0.15</v>
      </c>
      <c r="G45" s="14">
        <f t="shared" si="1"/>
        <v>1590078.5999999999</v>
      </c>
      <c r="H45" s="15">
        <f t="shared" si="2"/>
        <v>3397.6</v>
      </c>
      <c r="I45" s="36">
        <v>2886</v>
      </c>
      <c r="J45" s="14">
        <f t="shared" si="3"/>
        <v>1387479.5999999999</v>
      </c>
      <c r="K45" s="15">
        <f t="shared" si="4"/>
        <v>2964.6999999999994</v>
      </c>
    </row>
    <row r="46" spans="1:11" ht="15" customHeight="1" x14ac:dyDescent="0.25">
      <c r="A46" s="16" t="s">
        <v>87</v>
      </c>
      <c r="B46" s="16" t="s">
        <v>160</v>
      </c>
      <c r="C46" s="18">
        <v>32</v>
      </c>
      <c r="D46" s="18">
        <v>8896399</v>
      </c>
      <c r="E46" s="18">
        <v>278012</v>
      </c>
      <c r="F46" s="35">
        <v>0.15</v>
      </c>
      <c r="G46" s="14">
        <f t="shared" si="1"/>
        <v>1334459.8499999999</v>
      </c>
      <c r="H46" s="15">
        <f t="shared" si="2"/>
        <v>3475.1499999999996</v>
      </c>
      <c r="I46" s="36">
        <v>2886</v>
      </c>
      <c r="J46" s="14">
        <f t="shared" si="3"/>
        <v>1168224</v>
      </c>
      <c r="K46" s="15">
        <f t="shared" si="4"/>
        <v>3042.25</v>
      </c>
    </row>
    <row r="47" spans="1:11" ht="17.25" customHeight="1" x14ac:dyDescent="0.25">
      <c r="A47" s="16" t="s">
        <v>89</v>
      </c>
      <c r="B47" s="16" t="s">
        <v>161</v>
      </c>
      <c r="C47" s="18">
        <v>30</v>
      </c>
      <c r="D47" s="18">
        <v>8539268</v>
      </c>
      <c r="E47" s="18">
        <v>284642</v>
      </c>
      <c r="F47" s="35">
        <v>0.15</v>
      </c>
      <c r="G47" s="14">
        <f t="shared" si="1"/>
        <v>1280890.2</v>
      </c>
      <c r="H47" s="15">
        <f t="shared" si="2"/>
        <v>3558.0249999999996</v>
      </c>
      <c r="I47" s="36">
        <v>2886</v>
      </c>
      <c r="J47" s="14">
        <f t="shared" si="3"/>
        <v>1125045</v>
      </c>
      <c r="K47" s="15">
        <f t="shared" si="4"/>
        <v>3125.125</v>
      </c>
    </row>
    <row r="48" spans="1:11" ht="14.25" customHeight="1" x14ac:dyDescent="0.25">
      <c r="A48" s="16" t="s">
        <v>91</v>
      </c>
      <c r="B48" s="16" t="s">
        <v>162</v>
      </c>
      <c r="C48" s="18">
        <v>29</v>
      </c>
      <c r="D48" s="18">
        <v>8439824</v>
      </c>
      <c r="E48" s="18">
        <v>291028</v>
      </c>
      <c r="F48" s="35">
        <v>0.15</v>
      </c>
      <c r="G48" s="14">
        <f t="shared" si="1"/>
        <v>1265973.5999999999</v>
      </c>
      <c r="H48" s="15">
        <f t="shared" si="2"/>
        <v>3637.85</v>
      </c>
      <c r="I48" s="36">
        <v>2886</v>
      </c>
      <c r="J48" s="14">
        <f t="shared" si="3"/>
        <v>1115322.5999999999</v>
      </c>
      <c r="K48" s="15">
        <f t="shared" si="4"/>
        <v>3204.9499999999994</v>
      </c>
    </row>
    <row r="49" spans="1:11" ht="15.75" customHeight="1" x14ac:dyDescent="0.25">
      <c r="A49" s="16" t="s">
        <v>93</v>
      </c>
      <c r="B49" s="16" t="s">
        <v>163</v>
      </c>
      <c r="C49" s="18">
        <v>21</v>
      </c>
      <c r="D49" s="18">
        <v>6229960</v>
      </c>
      <c r="E49" s="18">
        <v>296665</v>
      </c>
      <c r="F49" s="35">
        <v>0.15</v>
      </c>
      <c r="G49" s="14">
        <f t="shared" si="1"/>
        <v>934494</v>
      </c>
      <c r="H49" s="15">
        <f t="shared" si="2"/>
        <v>3708.3125</v>
      </c>
      <c r="I49" s="36">
        <v>2886</v>
      </c>
      <c r="J49" s="14">
        <f t="shared" si="3"/>
        <v>825403.95</v>
      </c>
      <c r="K49" s="15">
        <f t="shared" si="4"/>
        <v>3275.4124999999999</v>
      </c>
    </row>
    <row r="50" spans="1:11" ht="19.5" customHeight="1" x14ac:dyDescent="0.25">
      <c r="A50" s="16" t="s">
        <v>95</v>
      </c>
      <c r="B50" s="16" t="s">
        <v>164</v>
      </c>
      <c r="C50" s="18">
        <v>34</v>
      </c>
      <c r="D50" s="18">
        <v>10288371</v>
      </c>
      <c r="E50" s="18">
        <v>302599</v>
      </c>
      <c r="F50" s="35">
        <v>0.15</v>
      </c>
      <c r="G50" s="14">
        <f t="shared" si="1"/>
        <v>1543255.65</v>
      </c>
      <c r="H50" s="15">
        <f t="shared" si="2"/>
        <v>3782.4874999999997</v>
      </c>
      <c r="I50" s="36">
        <v>2886</v>
      </c>
      <c r="J50" s="14">
        <f t="shared" si="3"/>
        <v>1366631.7</v>
      </c>
      <c r="K50" s="15">
        <f t="shared" si="4"/>
        <v>3349.5874999999996</v>
      </c>
    </row>
    <row r="51" spans="1:11" ht="17.25" customHeight="1" x14ac:dyDescent="0.25">
      <c r="A51" s="16" t="s">
        <v>97</v>
      </c>
      <c r="B51" s="16" t="s">
        <v>165</v>
      </c>
      <c r="C51" s="18">
        <v>16</v>
      </c>
      <c r="D51" s="18">
        <v>4951988</v>
      </c>
      <c r="E51" s="18">
        <v>309499</v>
      </c>
      <c r="F51" s="35">
        <v>0.15</v>
      </c>
      <c r="G51" s="14">
        <f t="shared" si="1"/>
        <v>742798.2</v>
      </c>
      <c r="H51" s="15">
        <f t="shared" si="2"/>
        <v>3868.7374999999997</v>
      </c>
      <c r="I51" s="36">
        <v>2886</v>
      </c>
      <c r="J51" s="14">
        <f t="shared" si="3"/>
        <v>659680.79999999993</v>
      </c>
      <c r="K51" s="15">
        <f t="shared" si="4"/>
        <v>3435.8374999999996</v>
      </c>
    </row>
    <row r="52" spans="1:11" x14ac:dyDescent="0.25">
      <c r="A52" s="16" t="s">
        <v>99</v>
      </c>
      <c r="B52" s="16" t="s">
        <v>166</v>
      </c>
      <c r="C52" s="18">
        <v>291</v>
      </c>
      <c r="D52" s="18">
        <v>114942323</v>
      </c>
      <c r="E52" s="18">
        <v>394991</v>
      </c>
      <c r="F52" s="35">
        <v>0.15</v>
      </c>
      <c r="G52" s="14">
        <f t="shared" si="1"/>
        <v>17241348.449999999</v>
      </c>
      <c r="H52" s="15">
        <f t="shared" si="2"/>
        <v>4937.3874999999998</v>
      </c>
      <c r="I52" s="36">
        <v>2886</v>
      </c>
      <c r="J52" s="14">
        <f t="shared" si="3"/>
        <v>15729670.35</v>
      </c>
      <c r="K52" s="15">
        <f t="shared" si="4"/>
        <v>4504.4875000000002</v>
      </c>
    </row>
    <row r="53" spans="1:11" x14ac:dyDescent="0.25">
      <c r="A53" s="19" t="s">
        <v>101</v>
      </c>
      <c r="B53" s="20"/>
      <c r="C53" s="21">
        <f>SUM(C5:C52)</f>
        <v>16533152</v>
      </c>
      <c r="D53" s="21">
        <f>SUM(D5:D52)</f>
        <v>270469483348</v>
      </c>
      <c r="E53" s="21"/>
      <c r="F53" s="22"/>
      <c r="G53" s="23">
        <f>SUM(G5:G52)</f>
        <v>1146710540.2199998</v>
      </c>
      <c r="J53" s="23">
        <f>SUM(J5:J52)</f>
        <v>512390429.58000016</v>
      </c>
    </row>
    <row r="54" spans="1:11" x14ac:dyDescent="0.25">
      <c r="A54" s="24" t="s">
        <v>171</v>
      </c>
      <c r="B54" s="24"/>
      <c r="C54" s="24"/>
      <c r="D54" s="24"/>
      <c r="E54" s="24"/>
      <c r="F54" s="25"/>
      <c r="G54" s="25"/>
      <c r="H54" s="25"/>
      <c r="I54" s="25"/>
      <c r="J54" s="26"/>
      <c r="K54" s="25"/>
    </row>
    <row r="55" spans="1:11" ht="15" customHeight="1" x14ac:dyDescent="0.25">
      <c r="A55" s="27" t="s">
        <v>110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</row>
    <row r="56" spans="1:11" ht="16.5" customHeight="1" thickBot="1" x14ac:dyDescent="0.3">
      <c r="A56" s="28" t="s">
        <v>102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</row>
    <row r="57" spans="1:11" ht="16.5" thickTop="1" x14ac:dyDescent="0.25">
      <c r="C57" s="30"/>
    </row>
    <row r="58" spans="1:11" x14ac:dyDescent="0.25">
      <c r="A58" s="40" t="s">
        <v>173</v>
      </c>
      <c r="B58" s="42"/>
      <c r="C58" s="43"/>
      <c r="D58" s="44"/>
    </row>
    <row r="59" spans="1:11" x14ac:dyDescent="0.25">
      <c r="A59" s="41" t="s">
        <v>172</v>
      </c>
      <c r="C59" s="30"/>
    </row>
    <row r="62" spans="1:11" x14ac:dyDescent="0.25">
      <c r="D62" s="32"/>
    </row>
  </sheetData>
  <sheetProtection password="FF97" sheet="1" objects="1" scenarios="1"/>
  <mergeCells count="4">
    <mergeCell ref="A2:K2"/>
    <mergeCell ref="A4:B4"/>
    <mergeCell ref="A55:K55"/>
    <mergeCell ref="A56:K56"/>
  </mergeCells>
  <hyperlinks>
    <hyperlink ref="A59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topLeftCell="C1" workbookViewId="0">
      <selection activeCell="K6" sqref="K6"/>
    </sheetView>
  </sheetViews>
  <sheetFormatPr defaultColWidth="8.875" defaultRowHeight="15.75" x14ac:dyDescent="0.25"/>
  <cols>
    <col min="1" max="1" width="28.5" style="29" customWidth="1"/>
    <col min="2" max="2" width="27.125" style="29" customWidth="1"/>
    <col min="3" max="3" width="15.375" style="33" customWidth="1"/>
    <col min="4" max="4" width="21.25" style="29" customWidth="1"/>
    <col min="5" max="6" width="33.5" style="29" hidden="1" customWidth="1"/>
    <col min="7" max="7" width="19.125" style="29" customWidth="1"/>
    <col min="8" max="8" width="11.5" style="29" customWidth="1"/>
    <col min="9" max="9" width="18.25" style="29" customWidth="1"/>
    <col min="10" max="10" width="18.625" style="29" customWidth="1"/>
    <col min="11" max="11" width="22.625" style="29" customWidth="1"/>
    <col min="12" max="12" width="10.25" style="2" customWidth="1"/>
    <col min="13" max="13" width="17.5" style="2" customWidth="1"/>
    <col min="14" max="14" width="18.375" style="2" customWidth="1"/>
    <col min="15" max="15" width="17.25" style="2" customWidth="1"/>
    <col min="16" max="16" width="15.125" style="2" customWidth="1"/>
    <col min="17" max="17" width="14.375" style="2" customWidth="1"/>
    <col min="18" max="16384" width="8.875" style="2"/>
  </cols>
  <sheetData>
    <row r="1" spans="1:17" x14ac:dyDescent="0.25">
      <c r="A1" s="1" t="s">
        <v>109</v>
      </c>
    </row>
    <row r="2" spans="1:17" s="38" customFormat="1" x14ac:dyDescent="0.25">
      <c r="A2" s="37" t="s">
        <v>113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s="4" customFormat="1" x14ac:dyDescent="0.25">
      <c r="A3" s="37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s="11" customFormat="1" ht="63.75" thickBot="1" x14ac:dyDescent="0.3">
      <c r="A4" s="6" t="s">
        <v>111</v>
      </c>
      <c r="B4" s="6"/>
      <c r="C4" s="7" t="s">
        <v>112</v>
      </c>
      <c r="D4" s="8" t="s">
        <v>2</v>
      </c>
      <c r="E4" s="8" t="s">
        <v>3</v>
      </c>
      <c r="F4" s="8" t="s">
        <v>4</v>
      </c>
      <c r="G4" s="8" t="s">
        <v>114</v>
      </c>
      <c r="H4" s="8" t="s">
        <v>115</v>
      </c>
      <c r="I4" s="8" t="s">
        <v>116</v>
      </c>
      <c r="J4" s="8" t="s">
        <v>170</v>
      </c>
      <c r="K4" s="8" t="s">
        <v>117</v>
      </c>
      <c r="L4" s="9" t="s">
        <v>5</v>
      </c>
      <c r="M4" s="10" t="s">
        <v>108</v>
      </c>
      <c r="N4" s="10" t="s">
        <v>106</v>
      </c>
      <c r="O4" s="10" t="s">
        <v>118</v>
      </c>
      <c r="P4" s="10" t="s">
        <v>103</v>
      </c>
      <c r="Q4" s="10" t="s">
        <v>105</v>
      </c>
    </row>
    <row r="5" spans="1:17" ht="16.5" thickTop="1" x14ac:dyDescent="0.25">
      <c r="A5" s="12" t="s">
        <v>6</v>
      </c>
      <c r="B5" s="12" t="s">
        <v>174</v>
      </c>
      <c r="C5" s="13">
        <v>11290991</v>
      </c>
      <c r="D5" s="13">
        <v>114635325207</v>
      </c>
      <c r="E5" s="13">
        <f>F5*12</f>
        <v>0</v>
      </c>
      <c r="F5" s="13"/>
      <c r="G5" s="13">
        <f>D5/C5</f>
        <v>10152.813442770435</v>
      </c>
      <c r="H5" s="13">
        <f>G5*0.23</f>
        <v>2335.1470918372002</v>
      </c>
      <c r="I5" s="13">
        <f>G5-H5</f>
        <v>7817.6663509332357</v>
      </c>
      <c r="J5" s="13">
        <f>I5/12</f>
        <v>651.47219591110297</v>
      </c>
      <c r="K5" s="13">
        <f>I5*C5</f>
        <v>88269200409.389999</v>
      </c>
      <c r="L5" s="34">
        <v>0</v>
      </c>
      <c r="M5" s="14">
        <f>D5*L5</f>
        <v>0</v>
      </c>
      <c r="N5" s="15">
        <f t="shared" ref="N5:N8" si="0">J5*L5</f>
        <v>0</v>
      </c>
      <c r="O5" s="39">
        <v>2096</v>
      </c>
      <c r="P5" s="14">
        <f t="shared" ref="P5:P12" si="1">((I5-(O5*12))*C5*L5)</f>
        <v>0</v>
      </c>
      <c r="Q5" s="15">
        <f t="shared" ref="Q5:Q52" si="2">P5/C5/12</f>
        <v>0</v>
      </c>
    </row>
    <row r="6" spans="1:17" x14ac:dyDescent="0.25">
      <c r="A6" s="12" t="s">
        <v>7</v>
      </c>
      <c r="B6" s="12" t="s">
        <v>8</v>
      </c>
      <c r="C6" s="13">
        <v>3813942</v>
      </c>
      <c r="D6" s="13">
        <v>90724593070</v>
      </c>
      <c r="E6" s="13">
        <f>F6*12</f>
        <v>13240.68</v>
      </c>
      <c r="F6" s="13">
        <v>1103.3900000000001</v>
      </c>
      <c r="G6" s="13">
        <f t="shared" ref="G6:G52" si="3">D6/C6</f>
        <v>23787.617396908499</v>
      </c>
      <c r="H6" s="13">
        <f>(0.23*15000)+(0.27*(G6-15000))</f>
        <v>5822.6566971652956</v>
      </c>
      <c r="I6" s="13">
        <f t="shared" ref="I6:I52" si="4">G6-H6</f>
        <v>17964.960699743206</v>
      </c>
      <c r="J6" s="13">
        <f t="shared" ref="J6:J52" si="5">I6/12</f>
        <v>1497.0800583119337</v>
      </c>
      <c r="K6" s="13">
        <f t="shared" ref="K6:K52" si="6">I6*C6</f>
        <v>68517318141.099998</v>
      </c>
      <c r="L6" s="35">
        <v>0</v>
      </c>
      <c r="M6" s="14">
        <f>D6*L6</f>
        <v>0</v>
      </c>
      <c r="N6" s="15">
        <f t="shared" si="0"/>
        <v>0</v>
      </c>
      <c r="O6" s="39">
        <v>2096</v>
      </c>
      <c r="P6" s="14">
        <f t="shared" si="1"/>
        <v>0</v>
      </c>
      <c r="Q6" s="15">
        <f t="shared" si="2"/>
        <v>0</v>
      </c>
    </row>
    <row r="7" spans="1:17" x14ac:dyDescent="0.25">
      <c r="A7" s="12" t="s">
        <v>9</v>
      </c>
      <c r="B7" s="12" t="s">
        <v>10</v>
      </c>
      <c r="C7" s="13">
        <v>627569</v>
      </c>
      <c r="D7" s="13">
        <v>21324288480</v>
      </c>
      <c r="E7" s="13">
        <f t="shared" ref="E7:E52" si="7">F7*12</f>
        <v>21573.200000000041</v>
      </c>
      <c r="F7" s="13">
        <v>1797.7666666666701</v>
      </c>
      <c r="G7" s="13">
        <f t="shared" si="3"/>
        <v>33979.193491074286</v>
      </c>
      <c r="H7" s="13">
        <f>(0.23*15000)+(0.27*13000)+(0.38*(G7-28000))</f>
        <v>9232.0935266082288</v>
      </c>
      <c r="I7" s="13">
        <f t="shared" si="4"/>
        <v>24747.099964466055</v>
      </c>
      <c r="J7" s="13">
        <f t="shared" si="5"/>
        <v>2062.2583303721713</v>
      </c>
      <c r="K7" s="13">
        <f t="shared" si="6"/>
        <v>15530512777.599998</v>
      </c>
      <c r="L7" s="35">
        <v>0</v>
      </c>
      <c r="M7" s="14">
        <f>D7*L7</f>
        <v>0</v>
      </c>
      <c r="N7" s="15">
        <f t="shared" si="0"/>
        <v>0</v>
      </c>
      <c r="O7" s="39">
        <v>2096</v>
      </c>
      <c r="P7" s="14">
        <f t="shared" si="1"/>
        <v>0</v>
      </c>
      <c r="Q7" s="15">
        <f t="shared" si="2"/>
        <v>0</v>
      </c>
    </row>
    <row r="8" spans="1:17" x14ac:dyDescent="0.25">
      <c r="A8" s="16" t="s">
        <v>11</v>
      </c>
      <c r="B8" s="16" t="s">
        <v>12</v>
      </c>
      <c r="C8" s="17">
        <v>298701</v>
      </c>
      <c r="D8" s="18">
        <v>12021625588</v>
      </c>
      <c r="E8" s="13">
        <f t="shared" si="7"/>
        <v>25151.84</v>
      </c>
      <c r="F8" s="13">
        <v>2095.9866666666667</v>
      </c>
      <c r="G8" s="13">
        <f t="shared" si="3"/>
        <v>40246.35199748243</v>
      </c>
      <c r="H8" s="13">
        <f>(0.23*15000)+(0.27*13000)+(0.38*(G8-28000))</f>
        <v>11613.613759043325</v>
      </c>
      <c r="I8" s="13">
        <f t="shared" si="4"/>
        <v>28632.738238439106</v>
      </c>
      <c r="J8" s="13">
        <f t="shared" si="5"/>
        <v>2386.0615198699256</v>
      </c>
      <c r="K8" s="13">
        <f t="shared" si="6"/>
        <v>8552627544.5599995</v>
      </c>
      <c r="L8" s="35">
        <v>0.02</v>
      </c>
      <c r="M8" s="14">
        <f>D8*L8</f>
        <v>240432511.75999999</v>
      </c>
      <c r="N8" s="15">
        <f t="shared" si="0"/>
        <v>47.721230397398514</v>
      </c>
      <c r="O8" s="39">
        <v>2096</v>
      </c>
      <c r="P8" s="14">
        <f t="shared" si="1"/>
        <v>20793999.851199988</v>
      </c>
      <c r="Q8" s="15">
        <f t="shared" si="2"/>
        <v>5.80123039739851</v>
      </c>
    </row>
    <row r="9" spans="1:17" x14ac:dyDescent="0.25">
      <c r="A9" s="16" t="s">
        <v>13</v>
      </c>
      <c r="B9" s="16" t="s">
        <v>14</v>
      </c>
      <c r="C9" s="17">
        <v>155565</v>
      </c>
      <c r="D9" s="18">
        <v>7261022377</v>
      </c>
      <c r="E9" s="13">
        <f t="shared" si="7"/>
        <v>28730.479999999996</v>
      </c>
      <c r="F9" s="13">
        <v>2394.2066666666665</v>
      </c>
      <c r="G9" s="13">
        <f t="shared" si="3"/>
        <v>46675.167145566164</v>
      </c>
      <c r="H9" s="13">
        <f>(0.23*15000)+(0.27*13000)+(0.38*(G9-28000))</f>
        <v>14056.563515315142</v>
      </c>
      <c r="I9" s="13">
        <f t="shared" si="4"/>
        <v>32618.603630251022</v>
      </c>
      <c r="J9" s="13">
        <f t="shared" si="5"/>
        <v>2718.2169691875852</v>
      </c>
      <c r="K9" s="13">
        <f t="shared" si="6"/>
        <v>5074313073.7399998</v>
      </c>
      <c r="L9" s="35">
        <v>0.02</v>
      </c>
      <c r="M9" s="14">
        <f>K9*L9</f>
        <v>101486261.47479999</v>
      </c>
      <c r="N9" s="15">
        <f>J9*L9</f>
        <v>54.364339383751705</v>
      </c>
      <c r="O9" s="39">
        <v>2096</v>
      </c>
      <c r="P9" s="14">
        <f t="shared" si="1"/>
        <v>23230843.874800004</v>
      </c>
      <c r="Q9" s="15">
        <f t="shared" si="2"/>
        <v>12.444339383751704</v>
      </c>
    </row>
    <row r="10" spans="1:17" x14ac:dyDescent="0.25">
      <c r="A10" s="16" t="s">
        <v>15</v>
      </c>
      <c r="B10" s="16" t="s">
        <v>16</v>
      </c>
      <c r="C10" s="17">
        <v>90864</v>
      </c>
      <c r="D10" s="18">
        <v>4812565274</v>
      </c>
      <c r="E10" s="13">
        <f t="shared" si="7"/>
        <v>32309.120000000003</v>
      </c>
      <c r="F10" s="13">
        <v>2692.4266666666667</v>
      </c>
      <c r="G10" s="13">
        <f t="shared" si="3"/>
        <v>52964.488400246519</v>
      </c>
      <c r="H10" s="13">
        <f>(0.23*15000)+(0.27*13000)+(0.38*(G10-28000))</f>
        <v>16446.505592093679</v>
      </c>
      <c r="I10" s="13">
        <f t="shared" si="4"/>
        <v>36517.982808152839</v>
      </c>
      <c r="J10" s="13">
        <f t="shared" si="5"/>
        <v>3043.1652340127366</v>
      </c>
      <c r="K10" s="13">
        <f t="shared" si="6"/>
        <v>3318169989.8799996</v>
      </c>
      <c r="L10" s="35">
        <v>0.02</v>
      </c>
      <c r="M10" s="14">
        <f t="shared" ref="M10:M52" si="8">K10*L10</f>
        <v>66363399.797599994</v>
      </c>
      <c r="N10" s="15">
        <f t="shared" ref="N10:N52" si="9">J10*L10</f>
        <v>60.863304680254736</v>
      </c>
      <c r="O10" s="39">
        <v>2096</v>
      </c>
      <c r="P10" s="14">
        <f t="shared" si="1"/>
        <v>20655173.237599995</v>
      </c>
      <c r="Q10" s="15">
        <f t="shared" si="2"/>
        <v>18.943304680254737</v>
      </c>
    </row>
    <row r="11" spans="1:17" x14ac:dyDescent="0.25">
      <c r="A11" s="16" t="s">
        <v>17</v>
      </c>
      <c r="B11" s="16" t="s">
        <v>18</v>
      </c>
      <c r="C11" s="17">
        <v>67380</v>
      </c>
      <c r="D11" s="18">
        <v>3993300055</v>
      </c>
      <c r="E11" s="13">
        <f t="shared" si="7"/>
        <v>35887.760000000002</v>
      </c>
      <c r="F11" s="13">
        <v>2990.646666666667</v>
      </c>
      <c r="G11" s="13">
        <f t="shared" si="3"/>
        <v>59265.361457405757</v>
      </c>
      <c r="H11" s="18">
        <f>(0.23*15000)+(0.27*13000)+(0.38*27000)+(0.41*(G11-55000))</f>
        <v>18968.798197536362</v>
      </c>
      <c r="I11" s="13">
        <f t="shared" si="4"/>
        <v>40296.563259869392</v>
      </c>
      <c r="J11" s="13">
        <f t="shared" si="5"/>
        <v>3358.0469383224495</v>
      </c>
      <c r="K11" s="13">
        <f t="shared" si="6"/>
        <v>2715182432.4499998</v>
      </c>
      <c r="L11" s="35">
        <v>0.02</v>
      </c>
      <c r="M11" s="14">
        <f t="shared" si="8"/>
        <v>54303648.648999996</v>
      </c>
      <c r="N11" s="15">
        <f t="shared" si="9"/>
        <v>67.160938766448993</v>
      </c>
      <c r="O11" s="39">
        <v>2096</v>
      </c>
      <c r="P11" s="14">
        <f t="shared" si="1"/>
        <v>20408813.448999994</v>
      </c>
      <c r="Q11" s="15">
        <f t="shared" si="2"/>
        <v>25.240938766448988</v>
      </c>
    </row>
    <row r="12" spans="1:17" x14ac:dyDescent="0.25">
      <c r="A12" s="16" t="s">
        <v>19</v>
      </c>
      <c r="B12" s="16" t="s">
        <v>20</v>
      </c>
      <c r="C12" s="17">
        <v>51841</v>
      </c>
      <c r="D12" s="18">
        <v>3398385048</v>
      </c>
      <c r="E12" s="13">
        <f>F12*12</f>
        <v>39384.800000000003</v>
      </c>
      <c r="F12" s="13">
        <v>3282.0666666666671</v>
      </c>
      <c r="G12" s="13">
        <f t="shared" si="3"/>
        <v>65554.002584826681</v>
      </c>
      <c r="H12" s="18">
        <f>(0.23*15000)+(0.27*13000)+(0.38*27000)+(0.41*(G12-55000))</f>
        <v>21547.14105977894</v>
      </c>
      <c r="I12" s="13">
        <f t="shared" si="4"/>
        <v>44006.861525047745</v>
      </c>
      <c r="J12" s="13">
        <f t="shared" si="5"/>
        <v>3667.2384604206454</v>
      </c>
      <c r="K12" s="13">
        <f t="shared" si="6"/>
        <v>2281359708.3200002</v>
      </c>
      <c r="L12" s="35">
        <v>0.02</v>
      </c>
      <c r="M12" s="14">
        <f t="shared" si="8"/>
        <v>45627194.166400008</v>
      </c>
      <c r="N12" s="15">
        <f t="shared" si="9"/>
        <v>73.344769208412913</v>
      </c>
      <c r="O12" s="39">
        <v>2096</v>
      </c>
      <c r="P12" s="14">
        <f t="shared" si="1"/>
        <v>19549097.526400004</v>
      </c>
      <c r="Q12" s="15">
        <f t="shared" si="2"/>
        <v>31.424769208412911</v>
      </c>
    </row>
    <row r="13" spans="1:17" x14ac:dyDescent="0.25">
      <c r="A13" s="16" t="s">
        <v>21</v>
      </c>
      <c r="B13" s="16" t="s">
        <v>22</v>
      </c>
      <c r="C13" s="17">
        <v>39899</v>
      </c>
      <c r="D13" s="18">
        <v>2864222864</v>
      </c>
      <c r="E13" s="13">
        <f t="shared" si="7"/>
        <v>42790.28</v>
      </c>
      <c r="F13" s="13">
        <v>3565.8566666666666</v>
      </c>
      <c r="G13" s="13">
        <f t="shared" si="3"/>
        <v>71786.833354219401</v>
      </c>
      <c r="H13" s="18">
        <f>(0.23*15000)+(0.27*13000)+(0.38*27000)+(0.41*(G13-55000))</f>
        <v>24102.601675229955</v>
      </c>
      <c r="I13" s="13">
        <f t="shared" si="4"/>
        <v>47684.231678989447</v>
      </c>
      <c r="J13" s="13">
        <f t="shared" si="5"/>
        <v>3973.6859732491207</v>
      </c>
      <c r="K13" s="13">
        <f t="shared" si="6"/>
        <v>1902553159.76</v>
      </c>
      <c r="L13" s="35">
        <v>0.02</v>
      </c>
      <c r="M13" s="14">
        <f>K13*L13</f>
        <v>38051063.195200004</v>
      </c>
      <c r="N13" s="15">
        <f t="shared" si="9"/>
        <v>79.473719464982409</v>
      </c>
      <c r="O13" s="39">
        <v>2096</v>
      </c>
      <c r="P13" s="14">
        <f t="shared" ref="P13:P52" si="10">((I13-(O13*12))*C13*L13)</f>
        <v>17980270.235199999</v>
      </c>
      <c r="Q13" s="15">
        <f t="shared" si="2"/>
        <v>37.553719464982414</v>
      </c>
    </row>
    <row r="14" spans="1:17" x14ac:dyDescent="0.25">
      <c r="A14" s="16" t="s">
        <v>23</v>
      </c>
      <c r="B14" s="16" t="s">
        <v>24</v>
      </c>
      <c r="C14" s="17">
        <v>26953</v>
      </c>
      <c r="D14" s="18">
        <v>2100222820</v>
      </c>
      <c r="E14" s="13">
        <f t="shared" si="7"/>
        <v>46195.76</v>
      </c>
      <c r="F14" s="13">
        <v>3849.646666666667</v>
      </c>
      <c r="G14" s="13">
        <f t="shared" si="3"/>
        <v>77921.671799057614</v>
      </c>
      <c r="H14" s="18">
        <f>(0.23*15000)+(0.27*13000)+(0.38*27000)+(0.41*20000)+(0.43*(G14-75000))</f>
        <v>26676.318873594773</v>
      </c>
      <c r="I14" s="13">
        <f t="shared" si="4"/>
        <v>51245.352925462837</v>
      </c>
      <c r="J14" s="13">
        <f t="shared" si="5"/>
        <v>4270.4460771219028</v>
      </c>
      <c r="K14" s="13">
        <f t="shared" si="6"/>
        <v>1381215997.3999999</v>
      </c>
      <c r="L14" s="35">
        <v>0.02</v>
      </c>
      <c r="M14" s="14">
        <f t="shared" si="8"/>
        <v>27624319.947999999</v>
      </c>
      <c r="N14" s="15">
        <f t="shared" si="9"/>
        <v>85.408921542438051</v>
      </c>
      <c r="O14" s="39">
        <v>2096</v>
      </c>
      <c r="P14" s="14">
        <f t="shared" si="10"/>
        <v>14065882.827999998</v>
      </c>
      <c r="Q14" s="15">
        <f t="shared" si="2"/>
        <v>43.488921542438071</v>
      </c>
    </row>
    <row r="15" spans="1:17" x14ac:dyDescent="0.25">
      <c r="A15" s="16" t="s">
        <v>25</v>
      </c>
      <c r="B15" s="16" t="s">
        <v>26</v>
      </c>
      <c r="C15" s="17">
        <v>19807</v>
      </c>
      <c r="D15" s="18">
        <v>1669388290</v>
      </c>
      <c r="E15" s="13">
        <f t="shared" si="7"/>
        <v>49600.520000000004</v>
      </c>
      <c r="F15" s="13">
        <v>4133.376666666667</v>
      </c>
      <c r="G15" s="13">
        <f t="shared" si="3"/>
        <v>84282.742969657193</v>
      </c>
      <c r="H15" s="18">
        <f t="shared" ref="H15:H52" si="11">(0.23*15000)+(0.27*13000)+(0.38*27000)+(0.41*20000)+(0.43*(G15-75000))</f>
        <v>29411.579476952593</v>
      </c>
      <c r="I15" s="13">
        <f t="shared" si="4"/>
        <v>54871.163492704596</v>
      </c>
      <c r="J15" s="13">
        <f t="shared" si="5"/>
        <v>4572.5969577253827</v>
      </c>
      <c r="K15" s="13">
        <f t="shared" si="6"/>
        <v>1086833135.3</v>
      </c>
      <c r="L15" s="35">
        <v>0.05</v>
      </c>
      <c r="M15" s="14">
        <f t="shared" si="8"/>
        <v>54341656.765000001</v>
      </c>
      <c r="N15" s="15">
        <f t="shared" si="9"/>
        <v>228.62984788626915</v>
      </c>
      <c r="O15" s="39">
        <v>2096</v>
      </c>
      <c r="P15" s="14">
        <f t="shared" si="10"/>
        <v>29432373.564999998</v>
      </c>
      <c r="Q15" s="15">
        <f t="shared" si="2"/>
        <v>123.82984788626915</v>
      </c>
    </row>
    <row r="16" spans="1:17" x14ac:dyDescent="0.25">
      <c r="A16" s="16" t="s">
        <v>27</v>
      </c>
      <c r="B16" s="16" t="s">
        <v>28</v>
      </c>
      <c r="C16" s="17">
        <v>13331</v>
      </c>
      <c r="D16" s="18">
        <v>1205795840</v>
      </c>
      <c r="E16" s="13">
        <f t="shared" si="7"/>
        <v>52890.559999999998</v>
      </c>
      <c r="F16" s="13">
        <v>4407.5466666666662</v>
      </c>
      <c r="G16" s="13">
        <f t="shared" si="3"/>
        <v>90450.516840447075</v>
      </c>
      <c r="H16" s="18">
        <f t="shared" si="11"/>
        <v>32063.722241392243</v>
      </c>
      <c r="I16" s="13">
        <f t="shared" si="4"/>
        <v>58386.794599054832</v>
      </c>
      <c r="J16" s="13">
        <f t="shared" si="5"/>
        <v>4865.566216587903</v>
      </c>
      <c r="K16" s="13">
        <f t="shared" si="6"/>
        <v>778354358.79999995</v>
      </c>
      <c r="L16" s="35">
        <v>0.05</v>
      </c>
      <c r="M16" s="14">
        <f t="shared" si="8"/>
        <v>38917717.939999998</v>
      </c>
      <c r="N16" s="15">
        <f t="shared" si="9"/>
        <v>243.27831082939517</v>
      </c>
      <c r="O16" s="39">
        <v>2096</v>
      </c>
      <c r="P16" s="14">
        <f t="shared" si="10"/>
        <v>22152652.34</v>
      </c>
      <c r="Q16" s="15">
        <f t="shared" si="2"/>
        <v>138.47831082939516</v>
      </c>
    </row>
    <row r="17" spans="1:17" x14ac:dyDescent="0.25">
      <c r="A17" s="16" t="s">
        <v>29</v>
      </c>
      <c r="B17" s="16" t="s">
        <v>30</v>
      </c>
      <c r="C17" s="17">
        <v>9090</v>
      </c>
      <c r="D17" s="18">
        <v>879004555</v>
      </c>
      <c r="E17" s="13">
        <f t="shared" si="7"/>
        <v>56180.599999999991</v>
      </c>
      <c r="F17" s="13">
        <v>4681.7166666666662</v>
      </c>
      <c r="G17" s="13">
        <f t="shared" si="3"/>
        <v>96700.171067106712</v>
      </c>
      <c r="H17" s="18">
        <f t="shared" si="11"/>
        <v>34751.073558855889</v>
      </c>
      <c r="I17" s="13">
        <f t="shared" si="4"/>
        <v>61949.097508250823</v>
      </c>
      <c r="J17" s="13">
        <f t="shared" si="5"/>
        <v>5162.4247923542353</v>
      </c>
      <c r="K17" s="13">
        <f t="shared" si="6"/>
        <v>563117296.35000002</v>
      </c>
      <c r="L17" s="35">
        <v>0.05</v>
      </c>
      <c r="M17" s="14">
        <f t="shared" si="8"/>
        <v>28155864.817500003</v>
      </c>
      <c r="N17" s="15">
        <f t="shared" si="9"/>
        <v>258.12123961771175</v>
      </c>
      <c r="O17" s="39">
        <v>2096</v>
      </c>
      <c r="P17" s="14">
        <f t="shared" si="10"/>
        <v>16724280.817499999</v>
      </c>
      <c r="Q17" s="15">
        <f t="shared" si="2"/>
        <v>153.32123961771177</v>
      </c>
    </row>
    <row r="18" spans="1:17" x14ac:dyDescent="0.25">
      <c r="A18" s="16" t="s">
        <v>31</v>
      </c>
      <c r="B18" s="16" t="s">
        <v>32</v>
      </c>
      <c r="C18" s="17">
        <v>6184</v>
      </c>
      <c r="D18" s="18">
        <v>636817785</v>
      </c>
      <c r="E18" s="13">
        <f t="shared" si="7"/>
        <v>59470.64</v>
      </c>
      <c r="F18" s="13">
        <v>4955.8866666666663</v>
      </c>
      <c r="G18" s="13">
        <f t="shared" si="3"/>
        <v>102978.29641009055</v>
      </c>
      <c r="H18" s="18">
        <f t="shared" si="11"/>
        <v>37450.667456338939</v>
      </c>
      <c r="I18" s="13">
        <f t="shared" si="4"/>
        <v>65527.628953751613</v>
      </c>
      <c r="J18" s="13">
        <f t="shared" si="5"/>
        <v>5460.6357461459675</v>
      </c>
      <c r="K18" s="13">
        <f t="shared" si="6"/>
        <v>405222857.44999999</v>
      </c>
      <c r="L18" s="35">
        <v>0.05</v>
      </c>
      <c r="M18" s="14">
        <f t="shared" si="8"/>
        <v>20261142.872500002</v>
      </c>
      <c r="N18" s="15">
        <f t="shared" si="9"/>
        <v>273.03178730729837</v>
      </c>
      <c r="O18" s="39">
        <v>2096</v>
      </c>
      <c r="P18" s="14">
        <f t="shared" si="10"/>
        <v>12484144.4725</v>
      </c>
      <c r="Q18" s="15">
        <f t="shared" si="2"/>
        <v>168.23178730729839</v>
      </c>
    </row>
    <row r="19" spans="1:17" x14ac:dyDescent="0.25">
      <c r="A19" s="16" t="s">
        <v>33</v>
      </c>
      <c r="B19" s="16" t="s">
        <v>34</v>
      </c>
      <c r="C19" s="17">
        <v>4450</v>
      </c>
      <c r="D19" s="18">
        <v>486373292</v>
      </c>
      <c r="E19" s="13">
        <f t="shared" si="7"/>
        <v>62760.679999999993</v>
      </c>
      <c r="F19" s="13">
        <v>5230.0566666666664</v>
      </c>
      <c r="G19" s="13">
        <f t="shared" si="3"/>
        <v>109297.36898876405</v>
      </c>
      <c r="H19" s="18">
        <f t="shared" si="11"/>
        <v>40167.868665168542</v>
      </c>
      <c r="I19" s="13">
        <f t="shared" si="4"/>
        <v>69129.500323595508</v>
      </c>
      <c r="J19" s="13">
        <f t="shared" si="5"/>
        <v>5760.7916936329593</v>
      </c>
      <c r="K19" s="13">
        <f t="shared" si="6"/>
        <v>307626276.44</v>
      </c>
      <c r="L19" s="35">
        <v>0.05</v>
      </c>
      <c r="M19" s="14">
        <f t="shared" si="8"/>
        <v>15381313.822000001</v>
      </c>
      <c r="N19" s="15">
        <f t="shared" si="9"/>
        <v>288.03958468164797</v>
      </c>
      <c r="O19" s="39">
        <v>2096</v>
      </c>
      <c r="P19" s="14">
        <f t="shared" si="10"/>
        <v>9784993.8220000006</v>
      </c>
      <c r="Q19" s="15">
        <f t="shared" si="2"/>
        <v>183.23958468164793</v>
      </c>
    </row>
    <row r="20" spans="1:17" x14ac:dyDescent="0.25">
      <c r="A20" s="16" t="s">
        <v>35</v>
      </c>
      <c r="B20" s="16" t="s">
        <v>36</v>
      </c>
      <c r="C20" s="17">
        <v>3265</v>
      </c>
      <c r="D20" s="18">
        <v>377274886</v>
      </c>
      <c r="E20" s="13">
        <f t="shared" si="7"/>
        <v>66050.720000000001</v>
      </c>
      <c r="F20" s="13">
        <v>5504.2266666666665</v>
      </c>
      <c r="G20" s="13">
        <f t="shared" si="3"/>
        <v>115551.26676875957</v>
      </c>
      <c r="H20" s="18">
        <f t="shared" si="11"/>
        <v>42857.04471056661</v>
      </c>
      <c r="I20" s="13">
        <f t="shared" si="4"/>
        <v>72694.222058192958</v>
      </c>
      <c r="J20" s="13">
        <f t="shared" si="5"/>
        <v>6057.8518381827462</v>
      </c>
      <c r="K20" s="13">
        <f t="shared" si="6"/>
        <v>237346635.02000001</v>
      </c>
      <c r="L20" s="35">
        <v>0.05</v>
      </c>
      <c r="M20" s="14">
        <f t="shared" si="8"/>
        <v>11867331.751000002</v>
      </c>
      <c r="N20" s="15">
        <f t="shared" si="9"/>
        <v>302.89259190913731</v>
      </c>
      <c r="O20" s="39">
        <v>2096</v>
      </c>
      <c r="P20" s="14">
        <f t="shared" si="10"/>
        <v>7761267.7510000011</v>
      </c>
      <c r="Q20" s="15">
        <f t="shared" si="2"/>
        <v>198.09259190913735</v>
      </c>
    </row>
    <row r="21" spans="1:17" x14ac:dyDescent="0.25">
      <c r="A21" s="16" t="s">
        <v>37</v>
      </c>
      <c r="B21" s="16" t="s">
        <v>38</v>
      </c>
      <c r="C21" s="17">
        <v>2489</v>
      </c>
      <c r="D21" s="18">
        <v>303058882</v>
      </c>
      <c r="E21" s="13">
        <f t="shared" si="7"/>
        <v>69340.760000000009</v>
      </c>
      <c r="F21" s="13">
        <v>5778.3966666666674</v>
      </c>
      <c r="G21" s="13">
        <f t="shared" si="3"/>
        <v>121759.29369224588</v>
      </c>
      <c r="H21" s="18">
        <f t="shared" si="11"/>
        <v>45526.496287665723</v>
      </c>
      <c r="I21" s="13">
        <f t="shared" si="4"/>
        <v>76232.797404580153</v>
      </c>
      <c r="J21" s="13">
        <f t="shared" si="5"/>
        <v>6352.7331170483458</v>
      </c>
      <c r="K21" s="13">
        <f t="shared" si="6"/>
        <v>189743432.74000001</v>
      </c>
      <c r="L21" s="35">
        <v>0.05</v>
      </c>
      <c r="M21" s="14">
        <f t="shared" si="8"/>
        <v>9487171.6370000001</v>
      </c>
      <c r="N21" s="15">
        <f t="shared" si="9"/>
        <v>317.63665585241733</v>
      </c>
      <c r="O21" s="39">
        <v>2096</v>
      </c>
      <c r="P21" s="14">
        <f t="shared" si="10"/>
        <v>6357005.2369999997</v>
      </c>
      <c r="Q21" s="15">
        <f t="shared" si="2"/>
        <v>212.83665585241729</v>
      </c>
    </row>
    <row r="22" spans="1:17" x14ac:dyDescent="0.25">
      <c r="A22" s="16" t="s">
        <v>39</v>
      </c>
      <c r="B22" s="16" t="s">
        <v>40</v>
      </c>
      <c r="C22" s="17">
        <v>1823</v>
      </c>
      <c r="D22" s="18">
        <v>233473518</v>
      </c>
      <c r="E22" s="13">
        <f t="shared" si="7"/>
        <v>72630.8</v>
      </c>
      <c r="F22" s="13">
        <v>6052.5666666666666</v>
      </c>
      <c r="G22" s="13">
        <f t="shared" si="3"/>
        <v>128071.04662643993</v>
      </c>
      <c r="H22" s="18">
        <f t="shared" si="11"/>
        <v>48240.550049369165</v>
      </c>
      <c r="I22" s="13">
        <f t="shared" si="4"/>
        <v>79830.496577070764</v>
      </c>
      <c r="J22" s="13">
        <f t="shared" si="5"/>
        <v>6652.541381422564</v>
      </c>
      <c r="K22" s="13">
        <f t="shared" si="6"/>
        <v>145530995.25999999</v>
      </c>
      <c r="L22" s="35">
        <v>0.05</v>
      </c>
      <c r="M22" s="14">
        <f t="shared" si="8"/>
        <v>7276549.7630000003</v>
      </c>
      <c r="N22" s="15">
        <f t="shared" si="9"/>
        <v>332.62706907112823</v>
      </c>
      <c r="O22" s="39">
        <v>2096</v>
      </c>
      <c r="P22" s="14">
        <f t="shared" si="10"/>
        <v>4983944.9630000005</v>
      </c>
      <c r="Q22" s="15">
        <f t="shared" si="2"/>
        <v>227.82706907112819</v>
      </c>
    </row>
    <row r="23" spans="1:17" x14ac:dyDescent="0.25">
      <c r="A23" s="16" t="s">
        <v>41</v>
      </c>
      <c r="B23" s="16" t="s">
        <v>42</v>
      </c>
      <c r="C23" s="17">
        <v>1489</v>
      </c>
      <c r="D23" s="18">
        <v>200075780</v>
      </c>
      <c r="E23" s="13">
        <f t="shared" si="7"/>
        <v>75920.84</v>
      </c>
      <c r="F23" s="13">
        <v>6326.7366666666667</v>
      </c>
      <c r="G23" s="13">
        <f t="shared" si="3"/>
        <v>134369.22766957691</v>
      </c>
      <c r="H23" s="18">
        <f t="shared" si="11"/>
        <v>50948.767897918071</v>
      </c>
      <c r="I23" s="13">
        <f t="shared" si="4"/>
        <v>83420.459771658847</v>
      </c>
      <c r="J23" s="13">
        <f t="shared" si="5"/>
        <v>6951.7049809715709</v>
      </c>
      <c r="K23" s="13">
        <f t="shared" si="6"/>
        <v>124213064.60000002</v>
      </c>
      <c r="L23" s="35">
        <v>0.05</v>
      </c>
      <c r="M23" s="14">
        <f t="shared" si="8"/>
        <v>6210653.2300000014</v>
      </c>
      <c r="N23" s="15">
        <f t="shared" si="9"/>
        <v>347.58524904857859</v>
      </c>
      <c r="O23" s="39">
        <v>2096</v>
      </c>
      <c r="P23" s="14">
        <f t="shared" si="10"/>
        <v>4338086.830000001</v>
      </c>
      <c r="Q23" s="15">
        <f t="shared" si="2"/>
        <v>242.78524904857852</v>
      </c>
    </row>
    <row r="24" spans="1:17" x14ac:dyDescent="0.25">
      <c r="A24" s="16" t="s">
        <v>43</v>
      </c>
      <c r="B24" s="16" t="s">
        <v>44</v>
      </c>
      <c r="C24" s="17">
        <v>1203</v>
      </c>
      <c r="D24" s="18">
        <v>169146539</v>
      </c>
      <c r="E24" s="13">
        <f t="shared" si="7"/>
        <v>79210.880000000005</v>
      </c>
      <c r="F24" s="13">
        <v>6600.9066666666668</v>
      </c>
      <c r="G24" s="13">
        <f t="shared" si="3"/>
        <v>140603.93931837074</v>
      </c>
      <c r="H24" s="18">
        <f t="shared" si="11"/>
        <v>53629.693906899418</v>
      </c>
      <c r="I24" s="13">
        <f t="shared" si="4"/>
        <v>86974.245411471318</v>
      </c>
      <c r="J24" s="13">
        <f t="shared" si="5"/>
        <v>7247.8537842892765</v>
      </c>
      <c r="K24" s="13">
        <f t="shared" si="6"/>
        <v>104630017.22999999</v>
      </c>
      <c r="L24" s="35">
        <v>0.05</v>
      </c>
      <c r="M24" s="14">
        <f t="shared" si="8"/>
        <v>5231500.8614999996</v>
      </c>
      <c r="N24" s="15">
        <f t="shared" si="9"/>
        <v>362.39268921446387</v>
      </c>
      <c r="O24" s="39">
        <v>2096</v>
      </c>
      <c r="P24" s="14">
        <f t="shared" si="10"/>
        <v>3718608.0614999998</v>
      </c>
      <c r="Q24" s="15">
        <f t="shared" si="2"/>
        <v>257.59268921446386</v>
      </c>
    </row>
    <row r="25" spans="1:17" x14ac:dyDescent="0.25">
      <c r="A25" s="16" t="s">
        <v>45</v>
      </c>
      <c r="B25" s="16" t="s">
        <v>46</v>
      </c>
      <c r="C25" s="17">
        <v>1172</v>
      </c>
      <c r="D25" s="18">
        <v>171876448</v>
      </c>
      <c r="E25" s="13">
        <f t="shared" si="7"/>
        <v>82500.92</v>
      </c>
      <c r="F25" s="13">
        <v>6875.0766666666668</v>
      </c>
      <c r="G25" s="13">
        <f t="shared" si="3"/>
        <v>146652.25938566553</v>
      </c>
      <c r="H25" s="18">
        <f t="shared" si="11"/>
        <v>56230.471535836172</v>
      </c>
      <c r="I25" s="13">
        <f t="shared" si="4"/>
        <v>90421.787849829358</v>
      </c>
      <c r="J25" s="13">
        <f t="shared" si="5"/>
        <v>7535.1489874857798</v>
      </c>
      <c r="K25" s="13">
        <f t="shared" si="6"/>
        <v>105974335.36000001</v>
      </c>
      <c r="L25" s="35">
        <v>0.05</v>
      </c>
      <c r="M25" s="14">
        <f t="shared" si="8"/>
        <v>5298716.7680000011</v>
      </c>
      <c r="N25" s="15">
        <f t="shared" si="9"/>
        <v>376.75744937428902</v>
      </c>
      <c r="O25" s="39">
        <v>2096</v>
      </c>
      <c r="P25" s="14">
        <f t="shared" si="10"/>
        <v>3824809.5680000009</v>
      </c>
      <c r="Q25" s="15">
        <f t="shared" si="2"/>
        <v>271.95744937428901</v>
      </c>
    </row>
    <row r="26" spans="1:17" x14ac:dyDescent="0.25">
      <c r="A26" s="16" t="s">
        <v>47</v>
      </c>
      <c r="B26" s="16" t="s">
        <v>48</v>
      </c>
      <c r="C26" s="18">
        <v>959</v>
      </c>
      <c r="D26" s="18">
        <v>146808517</v>
      </c>
      <c r="E26" s="13">
        <f t="shared" si="7"/>
        <v>85790.959999999992</v>
      </c>
      <c r="F26" s="13">
        <v>7149.246666666666</v>
      </c>
      <c r="G26" s="13">
        <f t="shared" si="3"/>
        <v>153085.00208550572</v>
      </c>
      <c r="H26" s="18">
        <f t="shared" si="11"/>
        <v>58996.550896767461</v>
      </c>
      <c r="I26" s="13">
        <f t="shared" si="4"/>
        <v>94088.451188738254</v>
      </c>
      <c r="J26" s="13">
        <f t="shared" si="5"/>
        <v>7840.7042657281881</v>
      </c>
      <c r="K26" s="13">
        <f t="shared" si="6"/>
        <v>90230824.689999983</v>
      </c>
      <c r="L26" s="35">
        <v>0.05</v>
      </c>
      <c r="M26" s="14">
        <f t="shared" si="8"/>
        <v>4511541.2344999993</v>
      </c>
      <c r="N26" s="15">
        <f t="shared" si="9"/>
        <v>392.03521328640943</v>
      </c>
      <c r="O26" s="39">
        <v>2096</v>
      </c>
      <c r="P26" s="14">
        <f t="shared" si="10"/>
        <v>3305502.8344999994</v>
      </c>
      <c r="Q26" s="15">
        <f t="shared" si="2"/>
        <v>287.23521328640942</v>
      </c>
    </row>
    <row r="27" spans="1:17" x14ac:dyDescent="0.25">
      <c r="A27" s="16" t="s">
        <v>49</v>
      </c>
      <c r="B27" s="16" t="s">
        <v>50</v>
      </c>
      <c r="C27" s="18">
        <v>753</v>
      </c>
      <c r="D27" s="18">
        <v>119943066</v>
      </c>
      <c r="E27" s="13">
        <f t="shared" si="7"/>
        <v>89081</v>
      </c>
      <c r="F27" s="13">
        <v>7423.416666666667</v>
      </c>
      <c r="G27" s="13">
        <f t="shared" si="3"/>
        <v>159286.94023904382</v>
      </c>
      <c r="H27" s="18">
        <f t="shared" si="11"/>
        <v>61663.384302788843</v>
      </c>
      <c r="I27" s="13">
        <f t="shared" si="4"/>
        <v>97623.555936254968</v>
      </c>
      <c r="J27" s="13">
        <f t="shared" si="5"/>
        <v>8135.2963280212471</v>
      </c>
      <c r="K27" s="13">
        <f t="shared" si="6"/>
        <v>73510537.61999999</v>
      </c>
      <c r="L27" s="35">
        <v>0.05</v>
      </c>
      <c r="M27" s="14">
        <f t="shared" si="8"/>
        <v>3675526.8809999996</v>
      </c>
      <c r="N27" s="15">
        <f t="shared" si="9"/>
        <v>406.76481640106238</v>
      </c>
      <c r="O27" s="39">
        <v>2096</v>
      </c>
      <c r="P27" s="14">
        <f t="shared" si="10"/>
        <v>2728554.0809999998</v>
      </c>
      <c r="Q27" s="15">
        <f t="shared" si="2"/>
        <v>301.96481640106236</v>
      </c>
    </row>
    <row r="28" spans="1:17" x14ac:dyDescent="0.25">
      <c r="A28" s="16" t="s">
        <v>51</v>
      </c>
      <c r="B28" s="16" t="s">
        <v>52</v>
      </c>
      <c r="C28" s="18">
        <v>589</v>
      </c>
      <c r="D28" s="18">
        <v>97527174</v>
      </c>
      <c r="E28" s="13">
        <f t="shared" si="7"/>
        <v>92371.040000000008</v>
      </c>
      <c r="F28" s="13">
        <v>7697.586666666667</v>
      </c>
      <c r="G28" s="13">
        <f t="shared" si="3"/>
        <v>165580.94057724957</v>
      </c>
      <c r="H28" s="18">
        <f t="shared" si="11"/>
        <v>64369.804448217314</v>
      </c>
      <c r="I28" s="13">
        <f t="shared" si="4"/>
        <v>101211.13612903225</v>
      </c>
      <c r="J28" s="13">
        <f t="shared" si="5"/>
        <v>8434.2613440860205</v>
      </c>
      <c r="K28" s="13">
        <f t="shared" si="6"/>
        <v>59613359.18</v>
      </c>
      <c r="L28" s="35">
        <v>0.1</v>
      </c>
      <c r="M28" s="14">
        <f t="shared" si="8"/>
        <v>5961335.9180000005</v>
      </c>
      <c r="N28" s="15">
        <f t="shared" si="9"/>
        <v>843.42613440860214</v>
      </c>
      <c r="O28" s="39">
        <v>2096</v>
      </c>
      <c r="P28" s="14">
        <f t="shared" si="10"/>
        <v>4479883.1179999998</v>
      </c>
      <c r="Q28" s="15">
        <f t="shared" si="2"/>
        <v>633.82613440860212</v>
      </c>
    </row>
    <row r="29" spans="1:17" x14ac:dyDescent="0.25">
      <c r="A29" s="16" t="s">
        <v>53</v>
      </c>
      <c r="B29" s="16" t="s">
        <v>54</v>
      </c>
      <c r="C29" s="18">
        <v>478</v>
      </c>
      <c r="D29" s="18">
        <v>82149759</v>
      </c>
      <c r="E29" s="13">
        <f t="shared" si="7"/>
        <v>95661.08</v>
      </c>
      <c r="F29" s="13">
        <v>7971.7566666666671</v>
      </c>
      <c r="G29" s="13">
        <f t="shared" si="3"/>
        <v>171861.42050209205</v>
      </c>
      <c r="H29" s="18">
        <f t="shared" si="11"/>
        <v>67070.41081589958</v>
      </c>
      <c r="I29" s="13">
        <f t="shared" si="4"/>
        <v>104791.00968619247</v>
      </c>
      <c r="J29" s="13">
        <f t="shared" si="5"/>
        <v>8732.584140516039</v>
      </c>
      <c r="K29" s="13">
        <f t="shared" si="6"/>
        <v>50090102.630000003</v>
      </c>
      <c r="L29" s="35">
        <v>0.1</v>
      </c>
      <c r="M29" s="14">
        <f t="shared" si="8"/>
        <v>5009010.2630000003</v>
      </c>
      <c r="N29" s="15">
        <f t="shared" si="9"/>
        <v>873.25841405160395</v>
      </c>
      <c r="O29" s="39">
        <v>2096</v>
      </c>
      <c r="P29" s="14">
        <f t="shared" si="10"/>
        <v>3806744.6630000006</v>
      </c>
      <c r="Q29" s="15">
        <f t="shared" si="2"/>
        <v>663.65841405160404</v>
      </c>
    </row>
    <row r="30" spans="1:17" x14ac:dyDescent="0.25">
      <c r="A30" s="16" t="s">
        <v>55</v>
      </c>
      <c r="B30" s="16" t="s">
        <v>56</v>
      </c>
      <c r="C30" s="18">
        <v>345</v>
      </c>
      <c r="D30" s="18">
        <v>61385219</v>
      </c>
      <c r="E30" s="13">
        <f t="shared" si="7"/>
        <v>98951.12</v>
      </c>
      <c r="F30" s="13">
        <v>8245.9266666666663</v>
      </c>
      <c r="G30" s="13">
        <f t="shared" si="3"/>
        <v>177928.17101449275</v>
      </c>
      <c r="H30" s="18">
        <f t="shared" si="11"/>
        <v>69679.113536231889</v>
      </c>
      <c r="I30" s="13">
        <f t="shared" si="4"/>
        <v>108249.05747826086</v>
      </c>
      <c r="J30" s="13">
        <f t="shared" si="5"/>
        <v>9020.7547898550711</v>
      </c>
      <c r="K30" s="13">
        <f t="shared" si="6"/>
        <v>37345924.829999998</v>
      </c>
      <c r="L30" s="35">
        <v>0.1</v>
      </c>
      <c r="M30" s="14">
        <f t="shared" si="8"/>
        <v>3734592.483</v>
      </c>
      <c r="N30" s="15">
        <f t="shared" si="9"/>
        <v>902.07547898550717</v>
      </c>
      <c r="O30" s="39">
        <v>2096</v>
      </c>
      <c r="P30" s="14">
        <f t="shared" si="10"/>
        <v>2866848.483</v>
      </c>
      <c r="Q30" s="15">
        <f t="shared" si="2"/>
        <v>692.47547898550727</v>
      </c>
    </row>
    <row r="31" spans="1:17" x14ac:dyDescent="0.25">
      <c r="A31" s="16" t="s">
        <v>57</v>
      </c>
      <c r="B31" s="16" t="s">
        <v>58</v>
      </c>
      <c r="C31" s="18">
        <v>256</v>
      </c>
      <c r="D31" s="18">
        <v>47189591</v>
      </c>
      <c r="E31" s="13">
        <f t="shared" si="7"/>
        <v>102241.16</v>
      </c>
      <c r="F31" s="13">
        <v>8520.0966666666664</v>
      </c>
      <c r="G31" s="13">
        <f t="shared" si="3"/>
        <v>184334.33984375</v>
      </c>
      <c r="H31" s="18">
        <f t="shared" si="11"/>
        <v>72433.766132812496</v>
      </c>
      <c r="I31" s="13">
        <f t="shared" si="4"/>
        <v>111900.5737109375</v>
      </c>
      <c r="J31" s="13">
        <f t="shared" si="5"/>
        <v>9325.047809244792</v>
      </c>
      <c r="K31" s="13">
        <f t="shared" si="6"/>
        <v>28646546.870000001</v>
      </c>
      <c r="L31" s="35">
        <v>0.1</v>
      </c>
      <c r="M31" s="14">
        <f t="shared" si="8"/>
        <v>2864654.6870000004</v>
      </c>
      <c r="N31" s="15">
        <f t="shared" si="9"/>
        <v>932.50478092447929</v>
      </c>
      <c r="O31" s="39">
        <v>2096</v>
      </c>
      <c r="P31" s="14">
        <f t="shared" si="10"/>
        <v>2220763.4870000002</v>
      </c>
      <c r="Q31" s="15">
        <f t="shared" si="2"/>
        <v>722.90478092447927</v>
      </c>
    </row>
    <row r="32" spans="1:17" x14ac:dyDescent="0.25">
      <c r="A32" s="16" t="s">
        <v>59</v>
      </c>
      <c r="B32" s="16" t="s">
        <v>60</v>
      </c>
      <c r="C32" s="18">
        <v>204</v>
      </c>
      <c r="D32" s="18">
        <v>38910091</v>
      </c>
      <c r="E32" s="13">
        <f t="shared" si="7"/>
        <v>105531.2</v>
      </c>
      <c r="F32" s="13">
        <v>8794.2666666666664</v>
      </c>
      <c r="G32" s="13">
        <f t="shared" si="3"/>
        <v>190735.74019607843</v>
      </c>
      <c r="H32" s="18">
        <f t="shared" si="11"/>
        <v>75186.368284313736</v>
      </c>
      <c r="I32" s="13">
        <f t="shared" si="4"/>
        <v>115549.3719117647</v>
      </c>
      <c r="J32" s="13">
        <f t="shared" si="5"/>
        <v>9629.1143259803921</v>
      </c>
      <c r="K32" s="13">
        <f t="shared" si="6"/>
        <v>23572071.869999997</v>
      </c>
      <c r="L32" s="35">
        <v>0.1</v>
      </c>
      <c r="M32" s="14">
        <f t="shared" si="8"/>
        <v>2357207.1869999999</v>
      </c>
      <c r="N32" s="15">
        <f t="shared" si="9"/>
        <v>962.91143259803926</v>
      </c>
      <c r="O32" s="39">
        <v>2096</v>
      </c>
      <c r="P32" s="14">
        <f t="shared" si="10"/>
        <v>1844106.3869999999</v>
      </c>
      <c r="Q32" s="15">
        <f t="shared" si="2"/>
        <v>753.31143259803912</v>
      </c>
    </row>
    <row r="33" spans="1:17" x14ac:dyDescent="0.25">
      <c r="A33" s="16" t="s">
        <v>61</v>
      </c>
      <c r="B33" s="16" t="s">
        <v>62</v>
      </c>
      <c r="C33" s="18">
        <v>206</v>
      </c>
      <c r="D33" s="18">
        <v>40546430</v>
      </c>
      <c r="E33" s="13">
        <f t="shared" si="7"/>
        <v>108821.23999999999</v>
      </c>
      <c r="F33" s="13">
        <v>9068.4366666666665</v>
      </c>
      <c r="G33" s="13">
        <f t="shared" si="3"/>
        <v>196827.33009708737</v>
      </c>
      <c r="H33" s="18">
        <f t="shared" si="11"/>
        <v>77805.751941747571</v>
      </c>
      <c r="I33" s="13">
        <f t="shared" si="4"/>
        <v>119021.5781553398</v>
      </c>
      <c r="J33" s="13">
        <f t="shared" si="5"/>
        <v>9918.4648462783171</v>
      </c>
      <c r="K33" s="13">
        <f t="shared" si="6"/>
        <v>24518445.099999998</v>
      </c>
      <c r="L33" s="35">
        <v>0.1</v>
      </c>
      <c r="M33" s="14">
        <f t="shared" si="8"/>
        <v>2451844.5099999998</v>
      </c>
      <c r="N33" s="15">
        <f t="shared" si="9"/>
        <v>991.84648462783173</v>
      </c>
      <c r="O33" s="39">
        <v>2096</v>
      </c>
      <c r="P33" s="14">
        <f t="shared" si="10"/>
        <v>1933713.3099999998</v>
      </c>
      <c r="Q33" s="15">
        <f t="shared" si="2"/>
        <v>782.24648462783171</v>
      </c>
    </row>
    <row r="34" spans="1:17" x14ac:dyDescent="0.25">
      <c r="A34" s="16" t="s">
        <v>63</v>
      </c>
      <c r="B34" s="16" t="s">
        <v>64</v>
      </c>
      <c r="C34" s="18">
        <v>177</v>
      </c>
      <c r="D34" s="18">
        <v>35914691</v>
      </c>
      <c r="E34" s="13">
        <f t="shared" si="7"/>
        <v>112111.28</v>
      </c>
      <c r="F34" s="13">
        <v>9342.6066666666666</v>
      </c>
      <c r="G34" s="13">
        <f t="shared" si="3"/>
        <v>202907.85875706215</v>
      </c>
      <c r="H34" s="18">
        <f t="shared" si="11"/>
        <v>80420.379265536729</v>
      </c>
      <c r="I34" s="13">
        <f t="shared" si="4"/>
        <v>122487.47949152542</v>
      </c>
      <c r="J34" s="13">
        <f t="shared" si="5"/>
        <v>10207.289957627117</v>
      </c>
      <c r="K34" s="13">
        <f t="shared" si="6"/>
        <v>21680283.869999997</v>
      </c>
      <c r="L34" s="35">
        <v>0.1</v>
      </c>
      <c r="M34" s="14">
        <f t="shared" si="8"/>
        <v>2168028.3869999996</v>
      </c>
      <c r="N34" s="15">
        <f t="shared" si="9"/>
        <v>1020.7289957627117</v>
      </c>
      <c r="O34" s="39">
        <v>2096</v>
      </c>
      <c r="P34" s="14">
        <f t="shared" si="10"/>
        <v>1722837.9869999997</v>
      </c>
      <c r="Q34" s="15">
        <f t="shared" si="2"/>
        <v>811.12899576271172</v>
      </c>
    </row>
    <row r="35" spans="1:17" x14ac:dyDescent="0.25">
      <c r="A35" s="16" t="s">
        <v>65</v>
      </c>
      <c r="B35" s="16" t="s">
        <v>66</v>
      </c>
      <c r="C35" s="18">
        <v>130</v>
      </c>
      <c r="D35" s="18">
        <v>27232964</v>
      </c>
      <c r="E35" s="13">
        <f t="shared" si="7"/>
        <v>115401.32</v>
      </c>
      <c r="F35" s="13">
        <v>9616.7766666666666</v>
      </c>
      <c r="G35" s="13">
        <f t="shared" si="3"/>
        <v>209484.33846153846</v>
      </c>
      <c r="H35" s="18">
        <f t="shared" si="11"/>
        <v>83248.265538461535</v>
      </c>
      <c r="I35" s="13">
        <f t="shared" si="4"/>
        <v>126236.07292307692</v>
      </c>
      <c r="J35" s="13">
        <f t="shared" si="5"/>
        <v>10519.672743589743</v>
      </c>
      <c r="K35" s="13">
        <f t="shared" si="6"/>
        <v>16410689.48</v>
      </c>
      <c r="L35" s="35">
        <v>0.1</v>
      </c>
      <c r="M35" s="14">
        <f t="shared" si="8"/>
        <v>1641068.9480000001</v>
      </c>
      <c r="N35" s="15">
        <f t="shared" si="9"/>
        <v>1051.9672743589742</v>
      </c>
      <c r="O35" s="39">
        <v>2096</v>
      </c>
      <c r="P35" s="14">
        <f t="shared" si="10"/>
        <v>1314092.9480000001</v>
      </c>
      <c r="Q35" s="15">
        <f t="shared" si="2"/>
        <v>842.36727435897444</v>
      </c>
    </row>
    <row r="36" spans="1:17" x14ac:dyDescent="0.25">
      <c r="A36" s="16" t="s">
        <v>67</v>
      </c>
      <c r="B36" s="16" t="s">
        <v>68</v>
      </c>
      <c r="C36" s="18">
        <v>89</v>
      </c>
      <c r="D36" s="18">
        <v>19193786</v>
      </c>
      <c r="E36" s="13">
        <f t="shared" si="7"/>
        <v>118691.36</v>
      </c>
      <c r="F36" s="13">
        <v>9890.9466666666667</v>
      </c>
      <c r="G36" s="13">
        <f t="shared" si="3"/>
        <v>215660.51685393258</v>
      </c>
      <c r="H36" s="18">
        <f t="shared" si="11"/>
        <v>85904.022247191009</v>
      </c>
      <c r="I36" s="13">
        <f t="shared" si="4"/>
        <v>129756.49460674157</v>
      </c>
      <c r="J36" s="13">
        <f t="shared" si="5"/>
        <v>10813.041217228465</v>
      </c>
      <c r="K36" s="13">
        <f t="shared" si="6"/>
        <v>11548328.02</v>
      </c>
      <c r="L36" s="35">
        <v>0.1</v>
      </c>
      <c r="M36" s="14">
        <f t="shared" si="8"/>
        <v>1154832.8019999999</v>
      </c>
      <c r="N36" s="15">
        <f t="shared" si="9"/>
        <v>1081.3041217228465</v>
      </c>
      <c r="O36" s="39">
        <v>2096</v>
      </c>
      <c r="P36" s="14">
        <f t="shared" si="10"/>
        <v>930980.00199999998</v>
      </c>
      <c r="Q36" s="15">
        <f t="shared" si="2"/>
        <v>871.70412172284648</v>
      </c>
    </row>
    <row r="37" spans="1:17" x14ac:dyDescent="0.25">
      <c r="A37" s="16" t="s">
        <v>69</v>
      </c>
      <c r="B37" s="16" t="s">
        <v>70</v>
      </c>
      <c r="C37" s="18">
        <v>91</v>
      </c>
      <c r="D37" s="18">
        <v>20163998</v>
      </c>
      <c r="E37" s="13">
        <f t="shared" si="7"/>
        <v>121981.4</v>
      </c>
      <c r="F37" s="13">
        <v>10165.116666666667</v>
      </c>
      <c r="G37" s="13">
        <f t="shared" si="3"/>
        <v>221582.3956043956</v>
      </c>
      <c r="H37" s="18">
        <f t="shared" si="11"/>
        <v>88450.430109890105</v>
      </c>
      <c r="I37" s="13">
        <f t="shared" si="4"/>
        <v>133131.96549450548</v>
      </c>
      <c r="J37" s="13">
        <f t="shared" si="5"/>
        <v>11094.330457875456</v>
      </c>
      <c r="K37" s="13">
        <f t="shared" si="6"/>
        <v>12115008.859999999</v>
      </c>
      <c r="L37" s="35">
        <v>0.15</v>
      </c>
      <c r="M37" s="14">
        <f t="shared" si="8"/>
        <v>1817251.3289999999</v>
      </c>
      <c r="N37" s="15">
        <f t="shared" si="9"/>
        <v>1664.1495686813184</v>
      </c>
      <c r="O37" s="39">
        <v>2096</v>
      </c>
      <c r="P37" s="14">
        <f t="shared" si="10"/>
        <v>1473926.5289999999</v>
      </c>
      <c r="Q37" s="15">
        <f t="shared" si="2"/>
        <v>1349.7495686813186</v>
      </c>
    </row>
    <row r="38" spans="1:17" x14ac:dyDescent="0.25">
      <c r="A38" s="16" t="s">
        <v>71</v>
      </c>
      <c r="B38" s="16" t="s">
        <v>72</v>
      </c>
      <c r="C38" s="18">
        <v>66</v>
      </c>
      <c r="D38" s="18">
        <v>15058290</v>
      </c>
      <c r="E38" s="13">
        <f t="shared" si="7"/>
        <v>125271.44</v>
      </c>
      <c r="F38" s="13">
        <v>10439.286666666667</v>
      </c>
      <c r="G38" s="13">
        <f t="shared" si="3"/>
        <v>228155.90909090909</v>
      </c>
      <c r="H38" s="18">
        <f t="shared" si="11"/>
        <v>91277.040909090909</v>
      </c>
      <c r="I38" s="13">
        <f t="shared" si="4"/>
        <v>136878.86818181816</v>
      </c>
      <c r="J38" s="13">
        <f t="shared" si="5"/>
        <v>11406.572348484848</v>
      </c>
      <c r="K38" s="13">
        <f t="shared" si="6"/>
        <v>9034005.2999999989</v>
      </c>
      <c r="L38" s="35">
        <v>0.15</v>
      </c>
      <c r="M38" s="14">
        <f t="shared" si="8"/>
        <v>1355100.7949999997</v>
      </c>
      <c r="N38" s="15">
        <f t="shared" si="9"/>
        <v>1710.985852272727</v>
      </c>
      <c r="O38" s="39">
        <v>2096</v>
      </c>
      <c r="P38" s="14">
        <f t="shared" si="10"/>
        <v>1106095.9949999999</v>
      </c>
      <c r="Q38" s="15">
        <f t="shared" si="2"/>
        <v>1396.5858522727269</v>
      </c>
    </row>
    <row r="39" spans="1:17" x14ac:dyDescent="0.25">
      <c r="A39" s="16" t="s">
        <v>73</v>
      </c>
      <c r="B39" s="16" t="s">
        <v>74</v>
      </c>
      <c r="C39" s="18">
        <v>76</v>
      </c>
      <c r="D39" s="18">
        <v>17829540</v>
      </c>
      <c r="E39" s="13">
        <f t="shared" si="7"/>
        <v>128561.48000000001</v>
      </c>
      <c r="F39" s="13">
        <v>10713.456666666667</v>
      </c>
      <c r="G39" s="13">
        <f t="shared" si="3"/>
        <v>234599.21052631579</v>
      </c>
      <c r="H39" s="18">
        <f t="shared" si="11"/>
        <v>94047.660526315783</v>
      </c>
      <c r="I39" s="13">
        <f t="shared" si="4"/>
        <v>140551.54999999999</v>
      </c>
      <c r="J39" s="13">
        <f t="shared" si="5"/>
        <v>11712.629166666666</v>
      </c>
      <c r="K39" s="13">
        <f t="shared" si="6"/>
        <v>10681917.799999999</v>
      </c>
      <c r="L39" s="35">
        <v>0.15</v>
      </c>
      <c r="M39" s="14">
        <f t="shared" si="8"/>
        <v>1602287.6699999997</v>
      </c>
      <c r="N39" s="15">
        <f t="shared" si="9"/>
        <v>1756.8943749999999</v>
      </c>
      <c r="O39" s="39">
        <v>2096</v>
      </c>
      <c r="P39" s="14">
        <f t="shared" si="10"/>
        <v>1315554.8699999999</v>
      </c>
      <c r="Q39" s="15">
        <f t="shared" si="2"/>
        <v>1442.494375</v>
      </c>
    </row>
    <row r="40" spans="1:17" x14ac:dyDescent="0.25">
      <c r="A40" s="16" t="s">
        <v>75</v>
      </c>
      <c r="B40" s="16" t="s">
        <v>76</v>
      </c>
      <c r="C40" s="18">
        <v>50</v>
      </c>
      <c r="D40" s="18">
        <v>12044241</v>
      </c>
      <c r="E40" s="13">
        <f t="shared" si="7"/>
        <v>131851.52000000002</v>
      </c>
      <c r="F40" s="13">
        <v>10987.626666666669</v>
      </c>
      <c r="G40" s="13">
        <f t="shared" si="3"/>
        <v>240884.82</v>
      </c>
      <c r="H40" s="18">
        <f t="shared" si="11"/>
        <v>96750.472600000008</v>
      </c>
      <c r="I40" s="13">
        <f t="shared" si="4"/>
        <v>144134.3474</v>
      </c>
      <c r="J40" s="13">
        <f t="shared" si="5"/>
        <v>12011.195616666666</v>
      </c>
      <c r="K40" s="13">
        <f t="shared" si="6"/>
        <v>7206717.3700000001</v>
      </c>
      <c r="L40" s="35">
        <v>0.15</v>
      </c>
      <c r="M40" s="14">
        <f t="shared" si="8"/>
        <v>1081007.6055000001</v>
      </c>
      <c r="N40" s="15">
        <f t="shared" si="9"/>
        <v>1801.6793424999998</v>
      </c>
      <c r="O40" s="39">
        <v>2096</v>
      </c>
      <c r="P40" s="14">
        <f t="shared" si="10"/>
        <v>892367.60549999995</v>
      </c>
      <c r="Q40" s="15">
        <f t="shared" si="2"/>
        <v>1487.2793425</v>
      </c>
    </row>
    <row r="41" spans="1:17" x14ac:dyDescent="0.25">
      <c r="A41" s="16" t="s">
        <v>77</v>
      </c>
      <c r="B41" s="16" t="s">
        <v>78</v>
      </c>
      <c r="C41" s="18">
        <v>52</v>
      </c>
      <c r="D41" s="18">
        <v>12835260</v>
      </c>
      <c r="E41" s="13">
        <f t="shared" si="7"/>
        <v>135141.56</v>
      </c>
      <c r="F41" s="13">
        <v>11261.796666666667</v>
      </c>
      <c r="G41" s="13">
        <f t="shared" si="3"/>
        <v>246831.92307692306</v>
      </c>
      <c r="H41" s="18">
        <f t="shared" si="11"/>
        <v>99307.726923076916</v>
      </c>
      <c r="I41" s="13">
        <f t="shared" si="4"/>
        <v>147524.19615384616</v>
      </c>
      <c r="J41" s="13">
        <f t="shared" si="5"/>
        <v>12293.683012820513</v>
      </c>
      <c r="K41" s="13">
        <f t="shared" si="6"/>
        <v>7671258.2000000002</v>
      </c>
      <c r="L41" s="35">
        <v>0.15</v>
      </c>
      <c r="M41" s="14">
        <f t="shared" si="8"/>
        <v>1150688.73</v>
      </c>
      <c r="N41" s="15">
        <f t="shared" si="9"/>
        <v>1844.0524519230769</v>
      </c>
      <c r="O41" s="39">
        <v>2096</v>
      </c>
      <c r="P41" s="14">
        <f t="shared" si="10"/>
        <v>954503.13</v>
      </c>
      <c r="Q41" s="15">
        <f t="shared" si="2"/>
        <v>1529.652451923077</v>
      </c>
    </row>
    <row r="42" spans="1:17" x14ac:dyDescent="0.25">
      <c r="A42" s="16" t="s">
        <v>79</v>
      </c>
      <c r="B42" s="16" t="s">
        <v>80</v>
      </c>
      <c r="C42" s="18">
        <v>41</v>
      </c>
      <c r="D42" s="18">
        <v>10379070</v>
      </c>
      <c r="E42" s="13">
        <f t="shared" si="7"/>
        <v>138431.6</v>
      </c>
      <c r="F42" s="13">
        <v>11535.966666666667</v>
      </c>
      <c r="G42" s="13">
        <f t="shared" si="3"/>
        <v>253148.04878048779</v>
      </c>
      <c r="H42" s="18">
        <f t="shared" si="11"/>
        <v>102023.66097560975</v>
      </c>
      <c r="I42" s="13">
        <f t="shared" si="4"/>
        <v>151124.38780487806</v>
      </c>
      <c r="J42" s="13">
        <f t="shared" si="5"/>
        <v>12593.698983739838</v>
      </c>
      <c r="K42" s="13">
        <f t="shared" si="6"/>
        <v>6196099.9000000004</v>
      </c>
      <c r="L42" s="35">
        <v>0.15</v>
      </c>
      <c r="M42" s="14">
        <f t="shared" si="8"/>
        <v>929414.98499999999</v>
      </c>
      <c r="N42" s="15">
        <f t="shared" si="9"/>
        <v>1889.0548475609755</v>
      </c>
      <c r="O42" s="39">
        <v>2096</v>
      </c>
      <c r="P42" s="14">
        <f t="shared" si="10"/>
        <v>774730.18500000006</v>
      </c>
      <c r="Q42" s="15">
        <f t="shared" si="2"/>
        <v>1574.6548475609759</v>
      </c>
    </row>
    <row r="43" spans="1:17" x14ac:dyDescent="0.25">
      <c r="A43" s="16" t="s">
        <v>81</v>
      </c>
      <c r="B43" s="16" t="s">
        <v>82</v>
      </c>
      <c r="C43" s="18">
        <v>42</v>
      </c>
      <c r="D43" s="18">
        <v>10888857</v>
      </c>
      <c r="E43" s="13">
        <f t="shared" si="7"/>
        <v>141721.64000000001</v>
      </c>
      <c r="F43" s="13">
        <v>11810.136666666667</v>
      </c>
      <c r="G43" s="13">
        <f t="shared" si="3"/>
        <v>259258.5</v>
      </c>
      <c r="H43" s="18">
        <f t="shared" si="11"/>
        <v>104651.155</v>
      </c>
      <c r="I43" s="13">
        <f t="shared" si="4"/>
        <v>154607.345</v>
      </c>
      <c r="J43" s="13">
        <f t="shared" si="5"/>
        <v>12883.945416666667</v>
      </c>
      <c r="K43" s="13">
        <f t="shared" si="6"/>
        <v>6493508.4900000002</v>
      </c>
      <c r="L43" s="35">
        <v>0.15</v>
      </c>
      <c r="M43" s="14">
        <f t="shared" si="8"/>
        <v>974026.27350000001</v>
      </c>
      <c r="N43" s="15">
        <f t="shared" si="9"/>
        <v>1932.5918125000001</v>
      </c>
      <c r="O43" s="39">
        <v>2096</v>
      </c>
      <c r="P43" s="14">
        <f t="shared" si="10"/>
        <v>815568.67350000003</v>
      </c>
      <c r="Q43" s="15">
        <f t="shared" si="2"/>
        <v>1618.1918125000002</v>
      </c>
    </row>
    <row r="44" spans="1:17" x14ac:dyDescent="0.25">
      <c r="A44" s="16" t="s">
        <v>83</v>
      </c>
      <c r="B44" s="16" t="s">
        <v>84</v>
      </c>
      <c r="C44" s="18">
        <v>48</v>
      </c>
      <c r="D44" s="18">
        <v>12757549</v>
      </c>
      <c r="E44" s="13">
        <f t="shared" si="7"/>
        <v>145011.68</v>
      </c>
      <c r="F44" s="13">
        <v>12084.306666666665</v>
      </c>
      <c r="G44" s="13">
        <f t="shared" si="3"/>
        <v>265782.27083333331</v>
      </c>
      <c r="H44" s="18">
        <f t="shared" si="11"/>
        <v>107456.37645833332</v>
      </c>
      <c r="I44" s="13">
        <f t="shared" si="4"/>
        <v>158325.89437499997</v>
      </c>
      <c r="J44" s="13">
        <f t="shared" si="5"/>
        <v>13193.824531249998</v>
      </c>
      <c r="K44" s="13">
        <f t="shared" si="6"/>
        <v>7599642.9299999988</v>
      </c>
      <c r="L44" s="35">
        <v>0.15</v>
      </c>
      <c r="M44" s="14">
        <f t="shared" si="8"/>
        <v>1139946.4394999999</v>
      </c>
      <c r="N44" s="15">
        <f t="shared" si="9"/>
        <v>1979.0736796874996</v>
      </c>
      <c r="O44" s="39">
        <v>2096</v>
      </c>
      <c r="P44" s="14">
        <f t="shared" si="10"/>
        <v>958852.03949999972</v>
      </c>
      <c r="Q44" s="15">
        <f t="shared" si="2"/>
        <v>1664.6736796874995</v>
      </c>
    </row>
    <row r="45" spans="1:17" x14ac:dyDescent="0.25">
      <c r="A45" s="16" t="s">
        <v>85</v>
      </c>
      <c r="B45" s="16" t="s">
        <v>86</v>
      </c>
      <c r="C45" s="18">
        <v>39</v>
      </c>
      <c r="D45" s="18">
        <v>10600524</v>
      </c>
      <c r="E45" s="13">
        <f t="shared" si="7"/>
        <v>148301.72</v>
      </c>
      <c r="F45" s="13">
        <v>12358.476666666667</v>
      </c>
      <c r="G45" s="13">
        <f t="shared" si="3"/>
        <v>271808.30769230769</v>
      </c>
      <c r="H45" s="18">
        <f t="shared" si="11"/>
        <v>110047.5723076923</v>
      </c>
      <c r="I45" s="13">
        <f t="shared" si="4"/>
        <v>161760.73538461537</v>
      </c>
      <c r="J45" s="13">
        <f t="shared" si="5"/>
        <v>13480.061282051282</v>
      </c>
      <c r="K45" s="13">
        <f t="shared" si="6"/>
        <v>6308668.6799999997</v>
      </c>
      <c r="L45" s="35">
        <v>0.15</v>
      </c>
      <c r="M45" s="14">
        <f t="shared" si="8"/>
        <v>946300.30199999991</v>
      </c>
      <c r="N45" s="15">
        <f t="shared" si="9"/>
        <v>2022.009192307692</v>
      </c>
      <c r="O45" s="39">
        <v>2096</v>
      </c>
      <c r="P45" s="14">
        <f t="shared" si="10"/>
        <v>799161.10199999996</v>
      </c>
      <c r="Q45" s="15">
        <f t="shared" si="2"/>
        <v>1707.6091923076922</v>
      </c>
    </row>
    <row r="46" spans="1:17" x14ac:dyDescent="0.25">
      <c r="A46" s="16" t="s">
        <v>87</v>
      </c>
      <c r="B46" s="16" t="s">
        <v>88</v>
      </c>
      <c r="C46" s="18">
        <v>32</v>
      </c>
      <c r="D46" s="18">
        <v>8896399</v>
      </c>
      <c r="E46" s="13">
        <f t="shared" si="7"/>
        <v>151591.76</v>
      </c>
      <c r="F46" s="13">
        <v>12632.646666666667</v>
      </c>
      <c r="G46" s="13">
        <f t="shared" si="3"/>
        <v>278012.46875</v>
      </c>
      <c r="H46" s="18">
        <f t="shared" si="11"/>
        <v>112715.36156249999</v>
      </c>
      <c r="I46" s="13">
        <f t="shared" si="4"/>
        <v>165297.10718749999</v>
      </c>
      <c r="J46" s="13">
        <f t="shared" si="5"/>
        <v>13774.758932291666</v>
      </c>
      <c r="K46" s="13">
        <f t="shared" si="6"/>
        <v>5289507.43</v>
      </c>
      <c r="L46" s="35">
        <v>0.15</v>
      </c>
      <c r="M46" s="14">
        <f t="shared" si="8"/>
        <v>793426.11449999991</v>
      </c>
      <c r="N46" s="15">
        <f t="shared" si="9"/>
        <v>2066.2138398437501</v>
      </c>
      <c r="O46" s="39">
        <v>2096</v>
      </c>
      <c r="P46" s="14">
        <f t="shared" si="10"/>
        <v>672696.51449999993</v>
      </c>
      <c r="Q46" s="15">
        <f t="shared" si="2"/>
        <v>1751.8138398437497</v>
      </c>
    </row>
    <row r="47" spans="1:17" x14ac:dyDescent="0.25">
      <c r="A47" s="16" t="s">
        <v>89</v>
      </c>
      <c r="B47" s="16" t="s">
        <v>90</v>
      </c>
      <c r="C47" s="18">
        <v>30</v>
      </c>
      <c r="D47" s="18">
        <v>8539268</v>
      </c>
      <c r="E47" s="13">
        <f t="shared" si="7"/>
        <v>154881.79999999999</v>
      </c>
      <c r="F47" s="13">
        <v>12906.816666666666</v>
      </c>
      <c r="G47" s="13">
        <f t="shared" si="3"/>
        <v>284642.26666666666</v>
      </c>
      <c r="H47" s="18">
        <f t="shared" si="11"/>
        <v>115566.17466666666</v>
      </c>
      <c r="I47" s="13">
        <f t="shared" si="4"/>
        <v>169076.092</v>
      </c>
      <c r="J47" s="13">
        <f t="shared" si="5"/>
        <v>14089.674333333334</v>
      </c>
      <c r="K47" s="13">
        <f t="shared" si="6"/>
        <v>5072282.76</v>
      </c>
      <c r="L47" s="35">
        <v>0.15</v>
      </c>
      <c r="M47" s="14">
        <f t="shared" si="8"/>
        <v>760842.41399999999</v>
      </c>
      <c r="N47" s="15">
        <f t="shared" si="9"/>
        <v>2113.4511499999999</v>
      </c>
      <c r="O47" s="39">
        <v>2096</v>
      </c>
      <c r="P47" s="14">
        <f t="shared" si="10"/>
        <v>647658.41399999999</v>
      </c>
      <c r="Q47" s="15">
        <f t="shared" si="2"/>
        <v>1799.05115</v>
      </c>
    </row>
    <row r="48" spans="1:17" x14ac:dyDescent="0.25">
      <c r="A48" s="16" t="s">
        <v>91</v>
      </c>
      <c r="B48" s="16" t="s">
        <v>92</v>
      </c>
      <c r="C48" s="18">
        <v>29</v>
      </c>
      <c r="D48" s="18">
        <v>8439824</v>
      </c>
      <c r="E48" s="13">
        <f t="shared" si="7"/>
        <v>158171.84</v>
      </c>
      <c r="F48" s="13">
        <v>13180.986666666666</v>
      </c>
      <c r="G48" s="13">
        <f t="shared" si="3"/>
        <v>291028.41379310342</v>
      </c>
      <c r="H48" s="18">
        <f t="shared" si="11"/>
        <v>118312.21793103447</v>
      </c>
      <c r="I48" s="13">
        <f t="shared" si="4"/>
        <v>172716.19586206897</v>
      </c>
      <c r="J48" s="13">
        <f t="shared" si="5"/>
        <v>14393.016321839081</v>
      </c>
      <c r="K48" s="13">
        <f t="shared" si="6"/>
        <v>5008769.68</v>
      </c>
      <c r="L48" s="35">
        <v>0.15</v>
      </c>
      <c r="M48" s="14">
        <f t="shared" si="8"/>
        <v>751315.45199999993</v>
      </c>
      <c r="N48" s="15">
        <f t="shared" si="9"/>
        <v>2158.952448275862</v>
      </c>
      <c r="O48" s="39">
        <v>2096</v>
      </c>
      <c r="P48" s="14">
        <f t="shared" si="10"/>
        <v>641904.25199999998</v>
      </c>
      <c r="Q48" s="15">
        <f t="shared" si="2"/>
        <v>1844.5524482758619</v>
      </c>
    </row>
    <row r="49" spans="1:17" x14ac:dyDescent="0.25">
      <c r="A49" s="16" t="s">
        <v>93</v>
      </c>
      <c r="B49" s="16" t="s">
        <v>94</v>
      </c>
      <c r="C49" s="18">
        <v>21</v>
      </c>
      <c r="D49" s="18">
        <v>6229960</v>
      </c>
      <c r="E49" s="13">
        <f t="shared" si="7"/>
        <v>161461.88</v>
      </c>
      <c r="F49" s="13">
        <v>13455.156666666668</v>
      </c>
      <c r="G49" s="13">
        <f t="shared" si="3"/>
        <v>296664.76190476189</v>
      </c>
      <c r="H49" s="18">
        <f t="shared" si="11"/>
        <v>120735.84761904761</v>
      </c>
      <c r="I49" s="13">
        <f t="shared" si="4"/>
        <v>175928.91428571427</v>
      </c>
      <c r="J49" s="13">
        <f t="shared" si="5"/>
        <v>14660.742857142855</v>
      </c>
      <c r="K49" s="13">
        <f t="shared" si="6"/>
        <v>3694507.1999999997</v>
      </c>
      <c r="L49" s="35">
        <v>0.15</v>
      </c>
      <c r="M49" s="14">
        <f t="shared" si="8"/>
        <v>554176.07999999996</v>
      </c>
      <c r="N49" s="15">
        <f t="shared" si="9"/>
        <v>2199.1114285714284</v>
      </c>
      <c r="O49" s="39">
        <v>2096</v>
      </c>
      <c r="P49" s="14">
        <f t="shared" si="10"/>
        <v>474947.27999999991</v>
      </c>
      <c r="Q49" s="15">
        <f t="shared" si="2"/>
        <v>1884.7114285714281</v>
      </c>
    </row>
    <row r="50" spans="1:17" x14ac:dyDescent="0.25">
      <c r="A50" s="16" t="s">
        <v>95</v>
      </c>
      <c r="B50" s="16" t="s">
        <v>96</v>
      </c>
      <c r="C50" s="18">
        <v>34</v>
      </c>
      <c r="D50" s="18">
        <v>10288371</v>
      </c>
      <c r="E50" s="13">
        <f t="shared" si="7"/>
        <v>164751.91999999998</v>
      </c>
      <c r="F50" s="13">
        <v>13729.326666666666</v>
      </c>
      <c r="G50" s="13">
        <f t="shared" si="3"/>
        <v>302599.14705882355</v>
      </c>
      <c r="H50" s="18">
        <f t="shared" si="11"/>
        <v>123287.63323529412</v>
      </c>
      <c r="I50" s="13">
        <f t="shared" si="4"/>
        <v>179311.51382352941</v>
      </c>
      <c r="J50" s="13">
        <f t="shared" si="5"/>
        <v>14942.626151960785</v>
      </c>
      <c r="K50" s="13">
        <f t="shared" si="6"/>
        <v>6096591.4699999997</v>
      </c>
      <c r="L50" s="35">
        <v>0.15</v>
      </c>
      <c r="M50" s="14">
        <f t="shared" si="8"/>
        <v>914488.72049999994</v>
      </c>
      <c r="N50" s="15">
        <f t="shared" si="9"/>
        <v>2241.3939227941178</v>
      </c>
      <c r="O50" s="39">
        <v>2096</v>
      </c>
      <c r="P50" s="14">
        <f t="shared" si="10"/>
        <v>786213.52049999998</v>
      </c>
      <c r="Q50" s="15">
        <f t="shared" si="2"/>
        <v>1926.9939227941177</v>
      </c>
    </row>
    <row r="51" spans="1:17" x14ac:dyDescent="0.25">
      <c r="A51" s="16" t="s">
        <v>97</v>
      </c>
      <c r="B51" s="16" t="s">
        <v>98</v>
      </c>
      <c r="C51" s="18">
        <v>16</v>
      </c>
      <c r="D51" s="18">
        <v>4951988</v>
      </c>
      <c r="E51" s="13">
        <f t="shared" si="7"/>
        <v>168041.96000000002</v>
      </c>
      <c r="F51" s="13">
        <v>14003.496666666668</v>
      </c>
      <c r="G51" s="13">
        <f t="shared" si="3"/>
        <v>309499.25</v>
      </c>
      <c r="H51" s="18">
        <f t="shared" si="11"/>
        <v>126254.67750000001</v>
      </c>
      <c r="I51" s="13">
        <f t="shared" si="4"/>
        <v>183244.57250000001</v>
      </c>
      <c r="J51" s="13">
        <f t="shared" si="5"/>
        <v>15270.381041666667</v>
      </c>
      <c r="K51" s="13">
        <f t="shared" si="6"/>
        <v>2931913.16</v>
      </c>
      <c r="L51" s="35">
        <v>0.15</v>
      </c>
      <c r="M51" s="14">
        <f t="shared" si="8"/>
        <v>439786.97399999999</v>
      </c>
      <c r="N51" s="15">
        <f t="shared" si="9"/>
        <v>2290.5571562499999</v>
      </c>
      <c r="O51" s="39">
        <v>2096</v>
      </c>
      <c r="P51" s="14">
        <f t="shared" si="10"/>
        <v>379422.174</v>
      </c>
      <c r="Q51" s="15">
        <f t="shared" si="2"/>
        <v>1976.1571562500001</v>
      </c>
    </row>
    <row r="52" spans="1:17" x14ac:dyDescent="0.25">
      <c r="A52" s="16" t="s">
        <v>99</v>
      </c>
      <c r="B52" s="16" t="s">
        <v>100</v>
      </c>
      <c r="C52" s="18">
        <v>291</v>
      </c>
      <c r="D52" s="18">
        <v>114942323</v>
      </c>
      <c r="E52" s="13">
        <f t="shared" si="7"/>
        <v>171332</v>
      </c>
      <c r="F52" s="18">
        <v>14277.666666666666</v>
      </c>
      <c r="G52" s="13">
        <f t="shared" si="3"/>
        <v>394990.8006872852</v>
      </c>
      <c r="H52" s="18">
        <f t="shared" si="11"/>
        <v>163016.04429553263</v>
      </c>
      <c r="I52" s="13">
        <f t="shared" si="4"/>
        <v>231974.75639175257</v>
      </c>
      <c r="J52" s="13">
        <f t="shared" si="5"/>
        <v>19331.229699312713</v>
      </c>
      <c r="K52" s="13">
        <f t="shared" si="6"/>
        <v>67504654.109999999</v>
      </c>
      <c r="L52" s="35">
        <v>0.15</v>
      </c>
      <c r="M52" s="14">
        <f t="shared" si="8"/>
        <v>10125698.1165</v>
      </c>
      <c r="N52" s="15">
        <f t="shared" si="9"/>
        <v>2899.684454896907</v>
      </c>
      <c r="O52" s="39">
        <v>2096</v>
      </c>
      <c r="P52" s="14">
        <f t="shared" si="10"/>
        <v>9027813.3164999988</v>
      </c>
      <c r="Q52" s="15">
        <f t="shared" si="2"/>
        <v>2585.2844548969069</v>
      </c>
    </row>
    <row r="53" spans="1:17" x14ac:dyDescent="0.25">
      <c r="A53" s="19" t="s">
        <v>101</v>
      </c>
      <c r="B53" s="20"/>
      <c r="C53" s="21">
        <f>SUM(C5:C52)</f>
        <v>16533152</v>
      </c>
      <c r="D53" s="21">
        <f>SUM(D5:D52)</f>
        <v>270469483348</v>
      </c>
      <c r="E53" s="21">
        <f>SUM(E6:E52)</f>
        <v>4482981.8</v>
      </c>
      <c r="F53" s="21"/>
      <c r="G53" s="21"/>
      <c r="H53" s="21"/>
      <c r="I53" s="21"/>
      <c r="J53" s="13"/>
      <c r="K53" s="21">
        <f>SUM(K5:K52)</f>
        <v>202197117806.24991</v>
      </c>
      <c r="L53" s="22"/>
      <c r="M53" s="23">
        <f>SUM(M5:M52)</f>
        <v>837183420.52000022</v>
      </c>
      <c r="P53" s="23">
        <f>SUM(P5:P52)</f>
        <v>307121691.33119982</v>
      </c>
    </row>
    <row r="54" spans="1:17" x14ac:dyDescent="0.25">
      <c r="A54" s="24" t="s">
        <v>171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25"/>
      <c r="N54" s="25"/>
      <c r="O54" s="25"/>
      <c r="P54" s="26"/>
      <c r="Q54" s="25"/>
    </row>
    <row r="55" spans="1:17" x14ac:dyDescent="0.25">
      <c r="A55" s="27" t="s">
        <v>110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7" ht="16.5" thickBot="1" x14ac:dyDescent="0.3">
      <c r="A56" s="28" t="s">
        <v>102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  <row r="57" spans="1:17" ht="16.5" thickTop="1" x14ac:dyDescent="0.25">
      <c r="C57" s="30"/>
    </row>
    <row r="58" spans="1:17" x14ac:dyDescent="0.25">
      <c r="A58" s="40" t="s">
        <v>173</v>
      </c>
      <c r="B58" s="42"/>
      <c r="C58" s="43"/>
      <c r="D58" s="32"/>
      <c r="E58" s="32"/>
      <c r="F58" s="32"/>
      <c r="G58" s="32"/>
      <c r="H58" s="32"/>
      <c r="I58" s="32"/>
      <c r="J58" s="32"/>
      <c r="K58" s="32"/>
    </row>
    <row r="59" spans="1:17" x14ac:dyDescent="0.25">
      <c r="A59" s="41" t="s">
        <v>172</v>
      </c>
      <c r="C59" s="30"/>
      <c r="D59" s="32"/>
      <c r="E59" s="32"/>
      <c r="F59" s="32"/>
      <c r="G59" s="32"/>
      <c r="H59" s="32"/>
      <c r="I59" s="32"/>
      <c r="J59" s="32"/>
      <c r="K59" s="32"/>
    </row>
    <row r="60" spans="1:17" x14ac:dyDescent="0.25">
      <c r="C60" s="30"/>
    </row>
    <row r="63" spans="1:17" x14ac:dyDescent="0.25">
      <c r="D63" s="32"/>
      <c r="E63" s="32"/>
      <c r="F63" s="32"/>
      <c r="G63" s="32"/>
      <c r="H63" s="32"/>
      <c r="I63" s="32"/>
      <c r="J63" s="32"/>
      <c r="K63" s="32"/>
    </row>
  </sheetData>
  <sheetProtection password="FF97" sheet="1" objects="1" scenarios="1"/>
  <mergeCells count="3">
    <mergeCell ref="A4:B4"/>
    <mergeCell ref="A55:Q55"/>
    <mergeCell ref="A56:Q56"/>
  </mergeCells>
  <hyperlinks>
    <hyperlink ref="A59" r:id="rId1"/>
  </hyperlinks>
  <pageMargins left="0.75" right="0.75" top="1" bottom="1" header="0.5" footer="0.5"/>
  <pageSetup paperSize="0"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LORDO</vt:lpstr>
      <vt:lpstr>NETTO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lipp</dc:creator>
  <cp:lastModifiedBy>Windows User</cp:lastModifiedBy>
  <dcterms:created xsi:type="dcterms:W3CDTF">2013-11-13T11:22:17Z</dcterms:created>
  <dcterms:modified xsi:type="dcterms:W3CDTF">2013-11-25T14:31:11Z</dcterms:modified>
</cp:coreProperties>
</file>